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ernestcorp.sharepoint.com/sites/Fresno/Shared Documents/UPS/"/>
    </mc:Choice>
  </mc:AlternateContent>
  <xr:revisionPtr revIDLastSave="471" documentId="8_{C1B3D44D-782C-48DD-900A-517E0CE8E011}" xr6:coauthVersionLast="47" xr6:coauthVersionMax="47" xr10:uidLastSave="{23CB48C5-4D56-4F1A-BC89-8CF9C2E3DF8B}"/>
  <bookViews>
    <workbookView xWindow="28680" yWindow="-120" windowWidth="29040" windowHeight="15840" xr2:uid="{00000000-000D-0000-FFFF-FFFF00000000}"/>
  </bookViews>
  <sheets>
    <sheet name="UPS STORE ORDER FORM" sheetId="1" r:id="rId1"/>
  </sheets>
  <definedNames>
    <definedName name="_xlnm.Print_Titles" localSheetId="0">'UPS STORE ORDER FORM'!$1:$12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1" l="1"/>
  <c r="D163" i="1"/>
  <c r="D162" i="1"/>
  <c r="D153" i="1"/>
  <c r="D144" i="1"/>
  <c r="D142" i="1"/>
  <c r="D176" i="1" l="1"/>
  <c r="D169" i="1"/>
  <c r="D167" i="1"/>
  <c r="D166" i="1"/>
  <c r="D161" i="1"/>
  <c r="D160" i="1"/>
  <c r="D159" i="1"/>
  <c r="E159" i="1" s="1"/>
  <c r="D158" i="1"/>
  <c r="D157" i="1"/>
  <c r="D156" i="1"/>
  <c r="D155" i="1"/>
  <c r="D154" i="1"/>
  <c r="D151" i="1"/>
  <c r="D149" i="1"/>
  <c r="D147" i="1"/>
  <c r="D146" i="1"/>
  <c r="D143" i="1"/>
  <c r="D140" i="1"/>
  <c r="E106" i="1" l="1"/>
  <c r="E103" i="1"/>
  <c r="E104" i="1"/>
  <c r="E105" i="1"/>
  <c r="E107" i="1"/>
  <c r="E108" i="1"/>
  <c r="E122" i="1"/>
  <c r="E124" i="1"/>
  <c r="E46" i="1" l="1"/>
  <c r="G46" i="1" s="1"/>
  <c r="E41" i="1"/>
  <c r="G41" i="1" s="1"/>
  <c r="E176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4" i="1"/>
  <c r="E143" i="1"/>
  <c r="E142" i="1"/>
  <c r="E141" i="1"/>
  <c r="E140" i="1"/>
  <c r="E139" i="1"/>
  <c r="E134" i="1"/>
  <c r="G176" i="1" l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E97" i="1"/>
  <c r="E133" i="1" l="1"/>
  <c r="E137" i="1"/>
  <c r="E135" i="1"/>
  <c r="E131" i="1"/>
  <c r="E128" i="1"/>
  <c r="E127" i="1"/>
  <c r="E126" i="1"/>
  <c r="E120" i="1"/>
  <c r="E119" i="1"/>
  <c r="E118" i="1"/>
  <c r="E116" i="1"/>
  <c r="E115" i="1"/>
  <c r="E114" i="1"/>
  <c r="E113" i="1"/>
  <c r="E112" i="1"/>
  <c r="E111" i="1"/>
  <c r="E109" i="1"/>
  <c r="E101" i="1" l="1"/>
  <c r="E99" i="1"/>
  <c r="E90" i="1"/>
  <c r="E81" i="1"/>
  <c r="E80" i="1"/>
  <c r="E79" i="1"/>
  <c r="E78" i="1"/>
  <c r="E77" i="1"/>
  <c r="E52" i="1"/>
  <c r="G52" i="1" s="1"/>
  <c r="G109" i="1" l="1"/>
  <c r="G101" i="1"/>
  <c r="G99" i="1"/>
  <c r="G97" i="1"/>
  <c r="G92" i="1"/>
  <c r="G81" i="1"/>
  <c r="G79" i="1"/>
  <c r="G78" i="1"/>
  <c r="G133" i="1"/>
  <c r="G137" i="1"/>
  <c r="G136" i="1"/>
  <c r="G135" i="1"/>
  <c r="G134" i="1"/>
  <c r="G127" i="1"/>
  <c r="E67" i="1" l="1"/>
  <c r="G67" i="1" s="1"/>
  <c r="E75" i="1" l="1"/>
  <c r="G75" i="1" s="1"/>
  <c r="E74" i="1"/>
  <c r="G74" i="1" s="1"/>
  <c r="E73" i="1"/>
  <c r="G73" i="1" s="1"/>
  <c r="E72" i="1"/>
  <c r="G72" i="1" s="1"/>
  <c r="E58" i="1"/>
  <c r="G58" i="1" s="1"/>
  <c r="E69" i="1"/>
  <c r="G69" i="1" s="1"/>
  <c r="E63" i="1"/>
  <c r="G63" i="1" s="1"/>
  <c r="E59" i="1"/>
  <c r="G59" i="1" s="1"/>
  <c r="G108" i="1"/>
  <c r="G124" i="1"/>
  <c r="G131" i="1"/>
  <c r="E130" i="1"/>
  <c r="G130" i="1" s="1"/>
  <c r="G122" i="1"/>
  <c r="E38" i="1"/>
  <c r="G38" i="1" s="1"/>
  <c r="E39" i="1"/>
  <c r="G39" i="1" s="1"/>
  <c r="E40" i="1"/>
  <c r="G40" i="1" s="1"/>
  <c r="E42" i="1"/>
  <c r="G42" i="1" s="1"/>
  <c r="E43" i="1"/>
  <c r="G43" i="1" s="1"/>
  <c r="E44" i="1"/>
  <c r="G44" i="1" s="1"/>
  <c r="E45" i="1"/>
  <c r="G45" i="1" s="1"/>
  <c r="E47" i="1"/>
  <c r="G47" i="1" s="1"/>
  <c r="E48" i="1"/>
  <c r="G48" i="1" s="1"/>
  <c r="E49" i="1"/>
  <c r="G49" i="1" s="1"/>
  <c r="E50" i="1"/>
  <c r="G50" i="1" s="1"/>
  <c r="E51" i="1"/>
  <c r="G51" i="1" s="1"/>
  <c r="E53" i="1"/>
  <c r="G53" i="1" s="1"/>
  <c r="E54" i="1"/>
  <c r="G54" i="1" s="1"/>
  <c r="E55" i="1"/>
  <c r="G55" i="1" s="1"/>
  <c r="E56" i="1"/>
  <c r="G56" i="1" s="1"/>
  <c r="E57" i="1"/>
  <c r="G57" i="1" s="1"/>
  <c r="E60" i="1"/>
  <c r="G60" i="1" s="1"/>
  <c r="E61" i="1"/>
  <c r="G61" i="1" s="1"/>
  <c r="E62" i="1"/>
  <c r="G62" i="1" s="1"/>
  <c r="E64" i="1"/>
  <c r="G64" i="1" s="1"/>
  <c r="E65" i="1"/>
  <c r="G65" i="1" s="1"/>
  <c r="E66" i="1"/>
  <c r="G66" i="1" s="1"/>
  <c r="E68" i="1"/>
  <c r="G68" i="1" s="1"/>
  <c r="E70" i="1"/>
  <c r="G70" i="1" s="1"/>
  <c r="E71" i="1"/>
  <c r="G71" i="1" s="1"/>
  <c r="E37" i="1"/>
  <c r="G37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G77" i="1"/>
  <c r="G80" i="1"/>
  <c r="G83" i="1"/>
  <c r="G84" i="1"/>
  <c r="G85" i="1"/>
  <c r="G86" i="1"/>
  <c r="G87" i="1"/>
  <c r="G89" i="1"/>
  <c r="G90" i="1"/>
  <c r="G94" i="1"/>
  <c r="G96" i="1"/>
  <c r="G98" i="1"/>
  <c r="G100" i="1"/>
  <c r="G103" i="1"/>
  <c r="G104" i="1"/>
  <c r="G105" i="1"/>
  <c r="G106" i="1"/>
  <c r="G107" i="1"/>
  <c r="G111" i="1"/>
  <c r="G112" i="1"/>
  <c r="G113" i="1"/>
  <c r="G114" i="1"/>
  <c r="G115" i="1"/>
  <c r="G116" i="1"/>
  <c r="G118" i="1"/>
  <c r="G119" i="1"/>
  <c r="G120" i="1"/>
  <c r="G126" i="1"/>
  <c r="G128" i="1"/>
  <c r="G140" i="1"/>
  <c r="G177" i="1" l="1"/>
</calcChain>
</file>

<file path=xl/sharedStrings.xml><?xml version="1.0" encoding="utf-8"?>
<sst xmlns="http://schemas.openxmlformats.org/spreadsheetml/2006/main" count="213" uniqueCount="206">
  <si>
    <t>All stores are more than welcome to will call any orders to avoid a delivery fee.</t>
  </si>
  <si>
    <t xml:space="preserve">Current Discount Program:
</t>
  </si>
  <si>
    <t>3% off $500 order
5% off $750 order
7% off $1,000 order (max of up to $150)
5% off will call orders - (Must meet $300 min for discount)</t>
  </si>
  <si>
    <t xml:space="preserve">Phone # </t>
  </si>
  <si>
    <t>Please call or email to place your customized order</t>
  </si>
  <si>
    <t>Need access to our online portal? Please fill out the information:</t>
  </si>
  <si>
    <t>T: 559.265.7020  E: fresnoorders@ernestpkg.com</t>
  </si>
  <si>
    <t>Hours of operation: Mon-Fri, 8:00am - 5:00pm PST</t>
  </si>
  <si>
    <t>Report shortages, damages, &amp; order discrepancies within 48 hours (remember to notate on delivery paperwork)</t>
  </si>
  <si>
    <t>Count</t>
  </si>
  <si>
    <t>Description</t>
  </si>
  <si>
    <t>Each</t>
  </si>
  <si>
    <t>Price</t>
  </si>
  <si>
    <t>Qty To Order</t>
  </si>
  <si>
    <t>Extended Price</t>
  </si>
  <si>
    <t>Branded #200 Mullen Test, Adj. Depth</t>
  </si>
  <si>
    <t>6 x 6 x 6 (x4) SW</t>
  </si>
  <si>
    <t>6 x 6 x 48 SW</t>
  </si>
  <si>
    <t>8 x 8 x 8 (x6x4) SW</t>
  </si>
  <si>
    <t>10 x 10 x 10 (x8x6) SW</t>
  </si>
  <si>
    <t>12 x 12 x 6 (x4) SW</t>
  </si>
  <si>
    <t>12 x 12 x 12 (x10x8x6) SW</t>
  </si>
  <si>
    <t>14 x 14 x 14 (x12x10x8) SW</t>
  </si>
  <si>
    <t>15 x 12 x 10 (x8x6) SW</t>
  </si>
  <si>
    <t>15 x 15 x 48 (x38) 275# SW</t>
  </si>
  <si>
    <t>16 x 16 x 4 SW</t>
  </si>
  <si>
    <t>16 x 16 x 16 (x14 - x8) SW</t>
  </si>
  <si>
    <t>17 x 11 x 8 (x6x4) SW</t>
  </si>
  <si>
    <t>17 x 17 x 8 SW</t>
  </si>
  <si>
    <t>18 x 18 x 18 (x16 - x10) SW</t>
  </si>
  <si>
    <t>20 x 12 x 12 (x10x8x6) SW</t>
  </si>
  <si>
    <t>20 x 20 x 12 (x10x8x6) SW</t>
  </si>
  <si>
    <t>20 x 20 x 20 (x18x16x14) SW</t>
  </si>
  <si>
    <t>24 x 18 x 6 SW</t>
  </si>
  <si>
    <t>24 x 18 x 18 (x16 - x10) SW</t>
  </si>
  <si>
    <t>24 x 24 x 16 (x14 - x6) SW</t>
  </si>
  <si>
    <t>24 x 24 x 24 (x22 - x12) SW</t>
  </si>
  <si>
    <t>Plain Kraft RSCs and FOL (#200 unless notated below)</t>
  </si>
  <si>
    <t>4 x 4 x 48 SW</t>
  </si>
  <si>
    <t>9 x 6 x 4 SW</t>
  </si>
  <si>
    <t>10 x 8 x 6 SW</t>
  </si>
  <si>
    <t>12 x 6 x 6 SW</t>
  </si>
  <si>
    <t>12 x 9 x 3 SW</t>
  </si>
  <si>
    <t>12 x 9 x 6 SW</t>
  </si>
  <si>
    <t>12 x 10 x 6 SW</t>
  </si>
  <si>
    <t>14 x 10 x 10 SW</t>
  </si>
  <si>
    <t>14 x 12 x 6 SW</t>
  </si>
  <si>
    <t>14 x 14 x 6 SW</t>
  </si>
  <si>
    <t>14 x 14 x 8 SW</t>
  </si>
  <si>
    <t>16 x 12 x 12 SW</t>
  </si>
  <si>
    <t>16 x 16 x 8 SW</t>
  </si>
  <si>
    <t>18 x 12 x 12 SW</t>
  </si>
  <si>
    <t>18 x 14 x 12 SW</t>
  </si>
  <si>
    <t>18 x 18 x 6 SW</t>
  </si>
  <si>
    <t>18 x 18 x 18 SW</t>
  </si>
  <si>
    <t>20 x 14 x 6 SW</t>
  </si>
  <si>
    <t>20 x 15 x 15 SW</t>
  </si>
  <si>
    <t>20 x 16 x 14 SW</t>
  </si>
  <si>
    <t>22 x 22 x 22 SW</t>
  </si>
  <si>
    <t>24 x 12 x 12 SW</t>
  </si>
  <si>
    <t>24 x 16 x 12 EXT SC SW</t>
  </si>
  <si>
    <t>24 x 18 x 18 SW</t>
  </si>
  <si>
    <t>24 x 24 x 12 SW</t>
  </si>
  <si>
    <t>27 x 23 x 8 1/2 w/ EXT SC SW</t>
  </si>
  <si>
    <t>30 1/2 x 18 1/2 x 18 1/2 SW</t>
  </si>
  <si>
    <t>Clear Polybags</t>
  </si>
  <si>
    <t xml:space="preserve">6 x 9 (1 mil) </t>
  </si>
  <si>
    <t>120683</t>
  </si>
  <si>
    <t>10 x 12 (2 mil)</t>
  </si>
  <si>
    <t>120808</t>
  </si>
  <si>
    <t>12 x 16 (1 mil)</t>
  </si>
  <si>
    <t>18 x 24 (1 mil)</t>
  </si>
  <si>
    <t>121383</t>
  </si>
  <si>
    <t>36 x 36 (1 mil)</t>
  </si>
  <si>
    <t>Mini Pak'r™ Film</t>
  </si>
  <si>
    <t>CS</t>
  </si>
  <si>
    <t>Pillow Pak make 24" wide bubble</t>
  </si>
  <si>
    <t>Novus Double Cushion 6"</t>
  </si>
  <si>
    <t>Novus Super Tube 6"</t>
  </si>
  <si>
    <t>Novus Quilt Air Large 6"</t>
  </si>
  <si>
    <t>Novus Quilt Air Small 6"</t>
  </si>
  <si>
    <t>Foam Cushioning (White)</t>
  </si>
  <si>
    <r>
      <t>EPS Sheet 1" x 48" x 96" Foam (</t>
    </r>
    <r>
      <rPr>
        <b/>
        <sz val="24"/>
        <rFont val="Arial"/>
        <family val="2"/>
      </rPr>
      <t>Min Qty 10</t>
    </r>
    <r>
      <rPr>
        <sz val="24"/>
        <rFont val="Arial"/>
        <family val="2"/>
      </rPr>
      <t>)</t>
    </r>
  </si>
  <si>
    <t>STYROFOAM 1" X 24" X 48"</t>
  </si>
  <si>
    <t>Kraft Rolls - Cushioning</t>
  </si>
  <si>
    <t>1Roll</t>
  </si>
  <si>
    <t>Nat Kraft Rls 24" x 1275' 40#</t>
  </si>
  <si>
    <t>Loosefill</t>
  </si>
  <si>
    <t>1Bag</t>
  </si>
  <si>
    <t>Loose Fill Pak Nat #14 cu ft.</t>
  </si>
  <si>
    <t>Bubble Cushioning</t>
  </si>
  <si>
    <t>Large Bbl 12" x 1/2" x 250' P=12</t>
  </si>
  <si>
    <t xml:space="preserve">Large Bbl 24" x 1/2" x 250' P=12 </t>
  </si>
  <si>
    <t xml:space="preserve">Small Bbl 12" x 3/16 x 750' P=12 </t>
  </si>
  <si>
    <t>Poly Mailers Self Seal</t>
  </si>
  <si>
    <t>BLM POLY PINNACLE #2 SS Wh 8-1/2 x 12</t>
  </si>
  <si>
    <t>BLM POLY PINNACLE #4 SS Wh 9-1/2 x 14</t>
  </si>
  <si>
    <t>BLM POLY PINNACLE #6 SS Wh 12-1/2 x 18</t>
  </si>
  <si>
    <t>BLM POLY PINNACLE #7 SS Wh 14-1/4 x 20</t>
  </si>
  <si>
    <t>BRANDED Poly Mailers SS 14x17"+2"Lip 1c 2.5 mil</t>
  </si>
  <si>
    <t>Polyfin Mail #8 SS White 19 x 24</t>
  </si>
  <si>
    <t>Plain Kraft Self-Seal Bubble Mailing Bags</t>
  </si>
  <si>
    <t>Bbl Line Mail #0 SS Golden 6 x 9</t>
  </si>
  <si>
    <t>Bbl Line Mail #2 SS Golden 8-1/2 x 11</t>
  </si>
  <si>
    <t>Bbl Line Mail #4 SS Golden 9-1/2 x 13-1/2</t>
  </si>
  <si>
    <t>Bbl Line Mail #5 SS Golden 10-1/2 x 15-1/4</t>
  </si>
  <si>
    <t>Bbl Line Mail #6 SS Golden 12-1/2 x 18</t>
  </si>
  <si>
    <t>Bbl Line Mail #7 SS Golden 14-1/4 x 20</t>
  </si>
  <si>
    <t>Clear Tape</t>
  </si>
  <si>
    <t>CST 48mm x 110m Clr 2mil 2 IN</t>
  </si>
  <si>
    <t>CST 72mm x 110m Clr 2mil 3 IN</t>
  </si>
  <si>
    <t>3" Filament Tape 72mmx55m 4mil Clr</t>
  </si>
  <si>
    <t>Register Tape</t>
  </si>
  <si>
    <t>80mm x 273' 51 Wh Register Tape</t>
  </si>
  <si>
    <t>Labels</t>
  </si>
  <si>
    <t>S&amp;R Labels 3x5 "FRAGILE" 1Roll</t>
  </si>
  <si>
    <t>Open End Tubes &amp; Cap</t>
  </si>
  <si>
    <t>Open End Tube 3 x 24 .060 Lam Kr</t>
  </si>
  <si>
    <t>Open End Tube 3 x 36 .060 Lam Kr</t>
  </si>
  <si>
    <t>Open End Mailing Tube Caps, 3"</t>
  </si>
  <si>
    <t>RETT</t>
  </si>
  <si>
    <t>RETT 13 x 10 x 2</t>
  </si>
  <si>
    <t>RETT 23 x 13 x 3-1/2</t>
  </si>
  <si>
    <t>Items Not Listed</t>
  </si>
  <si>
    <t>Sanford Sharpie - King Size Chisel Tip Black 12/PK</t>
  </si>
  <si>
    <t>Stretch Film 18 x 1500 80ga Cast Clear, 4RL/CS</t>
  </si>
  <si>
    <t>Polypro Strapping Pre-Cut 1/2 x .015 x 17' 500/CS</t>
  </si>
  <si>
    <t>Retractable Utility Knife with snap closure</t>
  </si>
  <si>
    <t>HD Utility Blades for Knife 10/PK</t>
  </si>
  <si>
    <t>Janitorial and Sanitation Supplies (Sold by Case)</t>
  </si>
  <si>
    <t>Premium White Multifold Towels, 250/Pk 16Pk/CS</t>
  </si>
  <si>
    <t>Clorox Disinf Wipes Fresh Scent 75ct  </t>
  </si>
  <si>
    <t>Claire Aero Multi-Surf Furn Polish 19oz</t>
  </si>
  <si>
    <t>Seat Cover 1/2 Fold   </t>
  </si>
  <si>
    <t>Livi Facial Tissue 2ply Flat 100ct    </t>
  </si>
  <si>
    <t>167214</t>
  </si>
  <si>
    <t>Swiffer Max Refill Dust Cloths 32ct</t>
  </si>
  <si>
    <t>184319</t>
  </si>
  <si>
    <t>184309</t>
  </si>
  <si>
    <t>275330</t>
  </si>
  <si>
    <t>169565</t>
  </si>
  <si>
    <t>Air Wick Refill .67oz Scntd Oil Lav/Cham</t>
  </si>
  <si>
    <t>Air Wick Refill Papaya/Hibiscus Flower</t>
  </si>
  <si>
    <t>Dixie Heavyweight Paper Plates, WiseSize, 10.13" dia,</t>
  </si>
  <si>
    <t>TOTAL</t>
  </si>
  <si>
    <t>Solaris Kitchen Roll Towel 85ct      </t>
  </si>
  <si>
    <t>Dart 12oz Drink Foam Cup </t>
  </si>
  <si>
    <t>Dart 8oz Drink Foam Cup</t>
  </si>
  <si>
    <t>Swiffer Sweeper Refill Wet Mops</t>
  </si>
  <si>
    <t>Breakroom - 10" Plates</t>
  </si>
  <si>
    <t>Breakroom - 6" Plates</t>
  </si>
  <si>
    <t>Breakroom - To Go Containers</t>
  </si>
  <si>
    <t>Breakroom - Forks</t>
  </si>
  <si>
    <t>Breakroom - Spoons</t>
  </si>
  <si>
    <t>Breakroom - Knives</t>
  </si>
  <si>
    <t xml:space="preserve">Breakroom - Paper Hot Cups </t>
  </si>
  <si>
    <t>Napkins Wht 2-Ply 14.2x16.5</t>
  </si>
  <si>
    <t>8 x 4 x 4 SW</t>
  </si>
  <si>
    <t xml:space="preserve">Address: </t>
  </si>
  <si>
    <t xml:space="preserve">City:                            </t>
  </si>
  <si>
    <t xml:space="preserve">State: </t>
  </si>
  <si>
    <t xml:space="preserve">Zip: </t>
  </si>
  <si>
    <t xml:space="preserve">Delivery Instructions: </t>
  </si>
  <si>
    <t xml:space="preserve">Email Address: </t>
  </si>
  <si>
    <t xml:space="preserve">First Name: </t>
  </si>
  <si>
    <t xml:space="preserve">Last Name: </t>
  </si>
  <si>
    <t>10 x 10 x 48 SW</t>
  </si>
  <si>
    <t>Betco Speedex RTU Qts   (Heavy Duty Cleaner/Degreaser)</t>
  </si>
  <si>
    <t>*LD (Low density) HD* (Hight Density) *RTU (Ready to use) *Qts (Quarts)</t>
  </si>
  <si>
    <t>Betco Deep Blue RTU Qts   (Glass cleaner)  </t>
  </si>
  <si>
    <t>Betco Fight-Bac RTU Qts    (Disinfected/general cleaner)</t>
  </si>
  <si>
    <t>Betco Spectaculoso 1gal      (Multi Purpose Cleaner)</t>
  </si>
  <si>
    <t>Betco Stix RTU Qts      (Restroom/Toilet Bowl, Porcelain and Shower Tile Cleaner)</t>
  </si>
  <si>
    <t>Betco Kling 9% Bowl RTU Qts    (Restroom/9% hydrochloric toilet bowel cleaner)</t>
  </si>
  <si>
    <t>Can Liner 33x39 1.5mil LD* 33gal Black</t>
  </si>
  <si>
    <t>Can Liner 24x32 1mil LD 12-16gal Black</t>
  </si>
  <si>
    <t xml:space="preserve">Can Liner 40x46 1.5mil LD 40-45gal Black </t>
  </si>
  <si>
    <t>Can Liner 24x24 6mic HD* 7-10gal Natural</t>
  </si>
  <si>
    <t>Betco Push Enzyme Maint/Clnr RTU* Qts* (Restroom/deodorize urinals and bowels)</t>
  </si>
  <si>
    <t>Betco AF79 Bath RTU Qts (Restroom/Acid Free Bathroom Cleaner, and Disinfectant)</t>
  </si>
  <si>
    <t>Part #</t>
  </si>
  <si>
    <t>Orders under $300 will incur a $40 handling fee.</t>
  </si>
  <si>
    <t>Order Minimum $300</t>
  </si>
  <si>
    <t>*3%  transaction fee on credit card payments*</t>
  </si>
  <si>
    <t>No fee on debit card payments</t>
  </si>
  <si>
    <t>12 x12 x 48 SW 32 ECT</t>
  </si>
  <si>
    <t>20 x 8 x 50 FOL SW 44 ECT Guitar Box</t>
  </si>
  <si>
    <t>36 x 5 x 42 FOL SW 44 ECT</t>
  </si>
  <si>
    <t>20 x 20 x 20 DW #275</t>
  </si>
  <si>
    <t>30 x 30 x 30 DW #275</t>
  </si>
  <si>
    <t>30 x 24 x 12 DW #275</t>
  </si>
  <si>
    <t>36 x 24 x 12 DW #275</t>
  </si>
  <si>
    <t>18 x 18 x 18 DW #275</t>
  </si>
  <si>
    <t>24 x 24 x 24 DW #275</t>
  </si>
  <si>
    <t>16 x 14 x 6 SW 32 ECT</t>
  </si>
  <si>
    <t>30 x 24 x 6 SW</t>
  </si>
  <si>
    <t>Royalty Roll Towel Univ Nat 800'      </t>
  </si>
  <si>
    <t>Livi Jr.Jumbo TT 2ply 1000'      </t>
  </si>
  <si>
    <t>Livi Bath Tissue 2ply 4x3 500ct      </t>
  </si>
  <si>
    <t>Solaris Multifold Towel Wht   </t>
  </si>
  <si>
    <t>Solaris Roll Towel Univ Wht 800'  </t>
  </si>
  <si>
    <t>Fuel Surcharge: $14.90 per order                                                                                                                          Revised 9/16/24</t>
  </si>
  <si>
    <t>Contact Person: mariah</t>
  </si>
  <si>
    <t xml:space="preserve">Store # </t>
  </si>
  <si>
    <t>Date:</t>
  </si>
  <si>
    <t>BLM POLY PINNACLE #5 SS Wh 10-1/2 x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</si>
</sst>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27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Helvetica Neue"/>
      <family val="2"/>
    </font>
    <font>
      <sz val="12"/>
      <color rgb="FFFF0000"/>
      <name val="Helvetica Neue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 Neue"/>
      <family val="2"/>
    </font>
    <font>
      <b/>
      <sz val="14"/>
      <name val="Helvetica Neue"/>
      <family val="2"/>
    </font>
    <font>
      <sz val="14"/>
      <color theme="1"/>
      <name val="Helvetica Neue"/>
      <family val="2"/>
    </font>
    <font>
      <b/>
      <sz val="14"/>
      <color rgb="FFFF0000"/>
      <name val="Helvetica Neue"/>
      <family val="2"/>
    </font>
    <font>
      <b/>
      <sz val="13"/>
      <color theme="1"/>
      <name val="Helvetica Neue"/>
      <family val="2"/>
    </font>
    <font>
      <b/>
      <sz val="24"/>
      <color rgb="FF000000"/>
      <name val="Helvetica Neue"/>
      <family val="2"/>
    </font>
    <font>
      <b/>
      <sz val="24"/>
      <color theme="1"/>
      <name val="Helvetica Neue"/>
      <family val="2"/>
    </font>
    <font>
      <sz val="24"/>
      <name val="Helvetica Neue"/>
      <family val="2"/>
    </font>
    <font>
      <sz val="24"/>
      <name val="Arial"/>
      <family val="2"/>
    </font>
    <font>
      <b/>
      <sz val="24"/>
      <name val="Helvetica Neue"/>
      <family val="2"/>
    </font>
    <font>
      <sz val="24"/>
      <name val="Helvetica"/>
      <family val="2"/>
    </font>
    <font>
      <sz val="24"/>
      <name val="Helvetica Neue"/>
    </font>
    <font>
      <b/>
      <sz val="24"/>
      <name val="Arial"/>
      <family val="2"/>
    </font>
    <font>
      <b/>
      <sz val="22"/>
      <color theme="1"/>
      <name val="Helvetica Neue"/>
      <family val="2"/>
    </font>
    <font>
      <sz val="24"/>
      <color theme="1"/>
      <name val="Helvetica Neue"/>
    </font>
    <font>
      <sz val="24"/>
      <color rgb="FF000000"/>
      <name val="Helvetica Neue"/>
    </font>
    <font>
      <b/>
      <sz val="24"/>
      <color theme="1"/>
      <name val="Helvetica Neue"/>
    </font>
    <font>
      <sz val="26"/>
      <color theme="1"/>
      <name val="Helvetica Neue"/>
      <family val="2"/>
    </font>
    <font>
      <b/>
      <sz val="22"/>
      <color rgb="FF000000"/>
      <name val="Helvetica Neue"/>
      <family val="2"/>
    </font>
    <font>
      <sz val="16"/>
      <color theme="1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132">
    <xf numFmtId="0" fontId="0" fillId="0" borderId="0" xfId="0"/>
    <xf numFmtId="1" fontId="15" fillId="0" borderId="1" xfId="1" applyNumberFormat="1" applyFont="1" applyBorder="1" applyAlignment="1">
      <alignment horizontal="left" vertical="center" shrinkToFit="1"/>
    </xf>
    <xf numFmtId="165" fontId="14" fillId="0" borderId="1" xfId="1" applyNumberFormat="1" applyFont="1" applyBorder="1" applyAlignment="1">
      <alignment horizontal="right" vertical="center" shrinkToFit="1"/>
    </xf>
    <xf numFmtId="0" fontId="15" fillId="0" borderId="1" xfId="1" applyFont="1" applyBorder="1" applyAlignment="1">
      <alignment horizontal="left" vertical="center" wrapText="1"/>
    </xf>
    <xf numFmtId="44" fontId="15" fillId="0" borderId="1" xfId="2" applyFont="1" applyBorder="1" applyAlignment="1">
      <alignment horizontal="left" vertical="center" wrapText="1"/>
    </xf>
    <xf numFmtId="1" fontId="14" fillId="0" borderId="1" xfId="0" applyNumberFormat="1" applyFont="1" applyBorder="1" applyAlignment="1" applyProtection="1">
      <alignment vertical="center"/>
      <protection locked="0"/>
    </xf>
    <xf numFmtId="165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44" fontId="15" fillId="0" borderId="3" xfId="2" applyFont="1" applyBorder="1" applyAlignment="1">
      <alignment vertical="center" wrapText="1"/>
    </xf>
    <xf numFmtId="165" fontId="14" fillId="0" borderId="3" xfId="1" applyNumberFormat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44" fontId="17" fillId="0" borderId="1" xfId="2" applyFont="1" applyBorder="1" applyAlignment="1">
      <alignment vertical="center"/>
    </xf>
    <xf numFmtId="165" fontId="14" fillId="0" borderId="1" xfId="0" applyNumberFormat="1" applyFont="1" applyBorder="1" applyAlignment="1">
      <alignment horizontal="right" vertical="center"/>
    </xf>
    <xf numFmtId="44" fontId="15" fillId="0" borderId="1" xfId="2" applyFont="1" applyFill="1" applyBorder="1" applyAlignment="1">
      <alignment horizontal="left" vertical="center" wrapText="1"/>
    </xf>
    <xf numFmtId="165" fontId="14" fillId="0" borderId="4" xfId="1" applyNumberFormat="1" applyFont="1" applyBorder="1" applyAlignment="1">
      <alignment horizontal="right" vertical="center" shrinkToFi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 wrapText="1"/>
    </xf>
    <xf numFmtId="44" fontId="15" fillId="0" borderId="4" xfId="2" applyFont="1" applyBorder="1" applyAlignment="1">
      <alignment horizontal="left" vertical="center" wrapText="1"/>
    </xf>
    <xf numFmtId="1" fontId="14" fillId="0" borderId="4" xfId="0" applyNumberFormat="1" applyFont="1" applyBorder="1" applyAlignment="1" applyProtection="1">
      <alignment vertical="center"/>
      <protection locked="0"/>
    </xf>
    <xf numFmtId="165" fontId="14" fillId="0" borderId="4" xfId="0" applyNumberFormat="1" applyFont="1" applyBorder="1" applyAlignment="1">
      <alignment vertical="center"/>
    </xf>
    <xf numFmtId="44" fontId="15" fillId="0" borderId="1" xfId="2" applyFont="1" applyBorder="1" applyAlignment="1" applyProtection="1">
      <alignment horizontal="left" vertical="center" wrapText="1"/>
    </xf>
    <xf numFmtId="0" fontId="15" fillId="0" borderId="5" xfId="1" applyFont="1" applyBorder="1" applyAlignment="1">
      <alignment horizontal="left" vertical="center" wrapText="1"/>
    </xf>
    <xf numFmtId="44" fontId="15" fillId="0" borderId="5" xfId="2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4" fontId="18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vertical="center"/>
    </xf>
    <xf numFmtId="44" fontId="0" fillId="0" borderId="0" xfId="2" applyFont="1" applyAlignment="1">
      <alignment vertical="center"/>
    </xf>
    <xf numFmtId="44" fontId="2" fillId="2" borderId="0" xfId="2" applyFont="1" applyFill="1" applyBorder="1" applyAlignment="1" applyProtection="1">
      <alignment vertical="center"/>
    </xf>
    <xf numFmtId="44" fontId="12" fillId="0" borderId="5" xfId="2" applyFont="1" applyFill="1" applyBorder="1" applyAlignment="1" applyProtection="1">
      <alignment horizontal="center" vertical="center"/>
    </xf>
    <xf numFmtId="164" fontId="12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right" vertical="center" shrinkToFit="1"/>
    </xf>
    <xf numFmtId="44" fontId="15" fillId="0" borderId="1" xfId="2" applyFont="1" applyFill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4" fontId="18" fillId="0" borderId="3" xfId="2" applyFont="1" applyBorder="1" applyAlignment="1" applyProtection="1">
      <alignment horizontal="left" vertical="center" wrapText="1"/>
    </xf>
    <xf numFmtId="0" fontId="23" fillId="2" borderId="1" xfId="0" applyFont="1" applyFill="1" applyBorder="1" applyAlignment="1">
      <alignment horizontal="left"/>
    </xf>
    <xf numFmtId="0" fontId="18" fillId="0" borderId="2" xfId="1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165" fontId="18" fillId="0" borderId="1" xfId="1" applyNumberFormat="1" applyFont="1" applyBorder="1" applyAlignment="1">
      <alignment horizontal="right" vertical="center" shrinkToFit="1"/>
    </xf>
    <xf numFmtId="0" fontId="18" fillId="0" borderId="1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1" fontId="18" fillId="0" borderId="1" xfId="1" applyNumberFormat="1" applyFont="1" applyBorder="1" applyAlignment="1">
      <alignment horizontal="left" vertical="center" shrinkToFi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165" fontId="18" fillId="0" borderId="4" xfId="1" applyNumberFormat="1" applyFont="1" applyBorder="1" applyAlignment="1">
      <alignment horizontal="right" vertical="center" shrinkToFit="1"/>
    </xf>
    <xf numFmtId="165" fontId="21" fillId="0" borderId="11" xfId="0" applyNumberFormat="1" applyFont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/>
    </xf>
    <xf numFmtId="0" fontId="21" fillId="2" borderId="11" xfId="0" applyFont="1" applyFill="1" applyBorder="1" applyAlignment="1">
      <alignment horizontal="left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right"/>
    </xf>
    <xf numFmtId="49" fontId="12" fillId="0" borderId="5" xfId="0" applyNumberFormat="1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49" fontId="25" fillId="0" borderId="5" xfId="0" applyNumberFormat="1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/>
    </xf>
    <xf numFmtId="0" fontId="26" fillId="3" borderId="7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>
      <alignment horizontal="left" vertical="top" wrapText="1"/>
    </xf>
    <xf numFmtId="44" fontId="15" fillId="0" borderId="1" xfId="2" applyFont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8" fillId="0" borderId="1" xfId="0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4" fillId="3" borderId="12" xfId="0" applyFont="1" applyFill="1" applyBorder="1" applyAlignment="1" applyProtection="1">
      <alignment horizontal="left" vertical="center"/>
      <protection locked="0"/>
    </xf>
    <xf numFmtId="0" fontId="24" fillId="3" borderId="16" xfId="0" applyFont="1" applyFill="1" applyBorder="1" applyAlignment="1" applyProtection="1">
      <alignment horizontal="left"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3" borderId="15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26" fillId="3" borderId="2" xfId="0" applyFont="1" applyFill="1" applyBorder="1" applyAlignment="1" applyProtection="1">
      <alignment horizontal="left" vertical="center" wrapText="1"/>
      <protection locked="0"/>
    </xf>
    <xf numFmtId="0" fontId="26" fillId="3" borderId="6" xfId="0" applyFont="1" applyFill="1" applyBorder="1" applyAlignment="1" applyProtection="1">
      <alignment horizontal="left" vertical="center" wrapText="1"/>
      <protection locked="0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16" fillId="4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top" wrapText="1"/>
    </xf>
    <xf numFmtId="0" fontId="26" fillId="3" borderId="12" xfId="0" applyFont="1" applyFill="1" applyBorder="1" applyAlignment="1" applyProtection="1">
      <alignment horizontal="left" vertical="center" wrapText="1"/>
      <protection locked="0"/>
    </xf>
    <xf numFmtId="0" fontId="26" fillId="3" borderId="7" xfId="0" applyFont="1" applyFill="1" applyBorder="1" applyAlignment="1" applyProtection="1">
      <alignment horizontal="left" vertical="center" wrapText="1"/>
      <protection locked="0"/>
    </xf>
    <xf numFmtId="0" fontId="26" fillId="3" borderId="1" xfId="0" applyFont="1" applyFill="1" applyBorder="1" applyAlignment="1" applyProtection="1">
      <alignment horizontal="left" vertical="center" wrapText="1"/>
      <protection locked="0"/>
    </xf>
    <xf numFmtId="0" fontId="26" fillId="3" borderId="14" xfId="0" applyFont="1" applyFill="1" applyBorder="1" applyAlignment="1" applyProtection="1">
      <alignment horizontal="left" vertical="top" wrapText="1"/>
      <protection locked="0"/>
    </xf>
    <xf numFmtId="0" fontId="26" fillId="3" borderId="8" xfId="0" applyFont="1" applyFill="1" applyBorder="1" applyAlignment="1" applyProtection="1">
      <alignment horizontal="left" vertical="top" wrapText="1"/>
      <protection locked="0"/>
    </xf>
    <xf numFmtId="0" fontId="26" fillId="3" borderId="15" xfId="0" applyFont="1" applyFill="1" applyBorder="1" applyAlignment="1" applyProtection="1">
      <alignment horizontal="left" vertical="top" wrapText="1"/>
      <protection locked="0"/>
    </xf>
    <xf numFmtId="0" fontId="26" fillId="3" borderId="1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 applyProtection="1">
      <alignment vertical="center" wrapText="1"/>
      <protection locked="0"/>
    </xf>
    <xf numFmtId="0" fontId="8" fillId="3" borderId="1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</cellXfs>
  <cellStyles count="3">
    <cellStyle name="Currency" xfId="2" builtinId="4"/>
    <cellStyle name="Normal" xfId="0" builtinId="0"/>
    <cellStyle name="Normal 2" xfId="1" xr:uid="{1416F1DF-2C28-5545-BB00-8E3BB1C68FAE}"/>
  </cellStyles>
  <dxfs count="0"/>
  <tableStyles count="0" defaultTableStyle="TableStyleMedium2" defaultPivotStyle="PivotStyleLight16"/>
  <colors>
    <mruColors>
      <color rgb="FFA0A0A0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5643665</xdr:colOff>
      <xdr:row>0</xdr:row>
      <xdr:rowOff>244379</xdr:rowOff>
    </xdr:from>
    <xdr:to>
      <xdr:col>2</xdr:col>
      <xdr:colOff>10018474</xdr:colOff>
      <xdr:row>0</xdr:row>
      <xdr:rowOff>1107281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E869FE-BFF4-A14F-9B2D-BFF3618D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946" y="244379"/>
          <a:ext cx="4374809" cy="8629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C8EF311-421C-C696-F085-27F91A8A199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4524BA22-2167-73C9-9DEB-531DDA84A4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715AEFB0-BF35-DB61-8238-AE2AE1203B9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B86FC607-411B-633F-8190-2984D9A43DCC}"/>
            </a:ext>
          </a:extLst>
        </xdr:cNvPr>
        <xdr:cNvSpPr>
          <a:spLocks noChangeAspect="1" noChangeArrowheads="1"/>
        </xdr:cNvSpPr>
      </xdr:nvSpPr>
      <xdr:spPr bwMode="auto">
        <a:xfrm>
          <a:off x="19335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ED400910-2FC8-9A3C-F992-A6439FCC4A6E}"/>
            </a:ext>
          </a:extLst>
        </xdr:cNvPr>
        <xdr:cNvSpPr>
          <a:spLocks noChangeAspect="1" noChangeArrowheads="1"/>
        </xdr:cNvSpPr>
      </xdr:nvSpPr>
      <xdr:spPr bwMode="auto">
        <a:xfrm>
          <a:off x="19335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202405</xdr:colOff>
      <xdr:row>0</xdr:row>
      <xdr:rowOff>178594</xdr:rowOff>
    </xdr:from>
    <xdr:to>
      <xdr:col>2</xdr:col>
      <xdr:colOff>1119187</xdr:colOff>
      <xdr:row>0</xdr:row>
      <xdr:rowOff>1102698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E5DDE-64DA-E8DF-0904-359EBC8C8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5" y="178594"/>
          <a:ext cx="3786188" cy="924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8"/>
  <sheetViews>
    <sheetView tabSelected="1" view="pageBreakPreview" topLeftCell="A81" zoomScale="55" zoomScaleNormal="83" zoomScaleSheetLayoutView="55" workbookViewId="0">
      <selection activeCell="F99" sqref="F99"/>
    </sheetView>
  </sheetViews>
  <sheetFormatPr defaultColWidth="8.85546875" defaultRowHeight="15"/>
  <cols>
    <col min="1" max="1" width="28.7109375" style="79" customWidth="1"/>
    <col min="2" max="2" width="14" style="19" customWidth="1"/>
    <col min="3" max="3" width="168.7109375" style="19" customWidth="1"/>
    <col min="4" max="4" width="26.7109375" style="34" customWidth="1"/>
    <col min="5" max="5" width="24.85546875" style="19" customWidth="1"/>
    <col min="6" max="6" width="35.28515625" style="19" customWidth="1"/>
    <col min="7" max="7" width="35.140625" style="19" customWidth="1"/>
    <col min="8" max="8" width="2.42578125" style="19" customWidth="1"/>
    <col min="9" max="16384" width="8.85546875" style="19"/>
  </cols>
  <sheetData>
    <row r="1" spans="1:7" ht="99" customHeight="1">
      <c r="A1" s="76"/>
      <c r="B1"/>
      <c r="C1" s="16"/>
      <c r="D1" s="35"/>
      <c r="E1" s="17"/>
      <c r="F1" s="18"/>
      <c r="G1" s="62"/>
    </row>
    <row r="2" spans="1:7" ht="43.5" customHeight="1">
      <c r="A2" s="74" t="s">
        <v>182</v>
      </c>
      <c r="B2" s="65"/>
      <c r="C2" s="69" t="s">
        <v>201</v>
      </c>
      <c r="D2" s="96" t="s">
        <v>203</v>
      </c>
      <c r="E2" s="97"/>
      <c r="F2" s="96" t="s">
        <v>204</v>
      </c>
      <c r="G2" s="97"/>
    </row>
    <row r="3" spans="1:7" ht="38.25" customHeight="1">
      <c r="A3" s="114" t="s">
        <v>181</v>
      </c>
      <c r="B3" s="66"/>
      <c r="C3" s="67" t="s">
        <v>183</v>
      </c>
      <c r="D3" s="98"/>
      <c r="E3" s="99"/>
      <c r="F3" s="98"/>
      <c r="G3" s="99"/>
    </row>
    <row r="4" spans="1:7" ht="29.25" customHeight="1">
      <c r="A4" s="114"/>
      <c r="B4" s="64"/>
      <c r="C4" s="72" t="s">
        <v>184</v>
      </c>
      <c r="D4" s="121" t="s">
        <v>158</v>
      </c>
      <c r="E4" s="121"/>
      <c r="F4" s="121"/>
      <c r="G4" s="121"/>
    </row>
    <row r="5" spans="1:7" ht="27" customHeight="1">
      <c r="A5" s="100" t="s">
        <v>0</v>
      </c>
      <c r="B5" s="101"/>
      <c r="C5" s="102"/>
      <c r="D5" s="115" t="s">
        <v>159</v>
      </c>
      <c r="E5" s="116"/>
      <c r="F5" s="70" t="s">
        <v>160</v>
      </c>
      <c r="G5" s="71" t="s">
        <v>161</v>
      </c>
    </row>
    <row r="6" spans="1:7" ht="25.5" customHeight="1">
      <c r="A6" s="111" t="s">
        <v>1</v>
      </c>
      <c r="B6" s="112"/>
      <c r="C6" s="112"/>
      <c r="D6" s="107" t="s">
        <v>202</v>
      </c>
      <c r="E6" s="108"/>
      <c r="F6" s="108" t="s">
        <v>3</v>
      </c>
      <c r="G6" s="109"/>
    </row>
    <row r="7" spans="1:7" ht="86.25" customHeight="1">
      <c r="A7" s="122" t="s">
        <v>2</v>
      </c>
      <c r="B7" s="123"/>
      <c r="C7" s="124"/>
      <c r="D7" s="118" t="s">
        <v>162</v>
      </c>
      <c r="E7" s="119"/>
      <c r="F7" s="119"/>
      <c r="G7" s="120"/>
    </row>
    <row r="8" spans="1:7" ht="28.5" customHeight="1">
      <c r="A8" s="129" t="s">
        <v>4</v>
      </c>
      <c r="B8" s="130"/>
      <c r="C8" s="131"/>
      <c r="D8" s="125" t="s">
        <v>5</v>
      </c>
      <c r="E8" s="125"/>
      <c r="F8" s="125"/>
      <c r="G8" s="125"/>
    </row>
    <row r="9" spans="1:7" ht="27" customHeight="1">
      <c r="A9" s="126" t="s">
        <v>6</v>
      </c>
      <c r="B9" s="127"/>
      <c r="C9" s="128"/>
      <c r="D9" s="117" t="s">
        <v>164</v>
      </c>
      <c r="E9" s="117"/>
      <c r="F9" s="117"/>
      <c r="G9" s="117"/>
    </row>
    <row r="10" spans="1:7" ht="26.25" customHeight="1">
      <c r="A10" s="100" t="s">
        <v>7</v>
      </c>
      <c r="B10" s="101"/>
      <c r="C10" s="102"/>
      <c r="D10" s="117" t="s">
        <v>165</v>
      </c>
      <c r="E10" s="117"/>
      <c r="F10" s="117"/>
      <c r="G10" s="117"/>
    </row>
    <row r="11" spans="1:7" ht="27" customHeight="1">
      <c r="A11" s="104" t="s">
        <v>8</v>
      </c>
      <c r="B11" s="105"/>
      <c r="C11" s="106"/>
      <c r="D11" s="117" t="s">
        <v>163</v>
      </c>
      <c r="E11" s="117"/>
      <c r="F11" s="117"/>
      <c r="G11" s="117"/>
    </row>
    <row r="12" spans="1:7" ht="34.5" customHeight="1">
      <c r="A12" s="75" t="s">
        <v>180</v>
      </c>
      <c r="B12" s="68" t="s">
        <v>9</v>
      </c>
      <c r="C12" s="63" t="s">
        <v>10</v>
      </c>
      <c r="D12" s="36" t="s">
        <v>11</v>
      </c>
      <c r="E12" s="37" t="s">
        <v>12</v>
      </c>
      <c r="F12" s="38" t="s">
        <v>13</v>
      </c>
      <c r="G12" s="38" t="s">
        <v>14</v>
      </c>
    </row>
    <row r="13" spans="1:7" ht="30">
      <c r="A13" s="103" t="s">
        <v>15</v>
      </c>
      <c r="B13" s="103"/>
      <c r="C13" s="103"/>
      <c r="D13" s="103"/>
      <c r="E13" s="103"/>
      <c r="F13" s="103"/>
      <c r="G13" s="103"/>
    </row>
    <row r="14" spans="1:7" ht="30">
      <c r="A14" s="81">
        <v>107554</v>
      </c>
      <c r="B14" s="1">
        <v>25</v>
      </c>
      <c r="C14" s="3" t="s">
        <v>16</v>
      </c>
      <c r="D14" s="40">
        <v>0.65</v>
      </c>
      <c r="E14" s="39">
        <f>(B14*D14)</f>
        <v>16.25</v>
      </c>
      <c r="F14" s="5"/>
      <c r="G14" s="6">
        <f>SUM(E14*F14)</f>
        <v>0</v>
      </c>
    </row>
    <row r="15" spans="1:7" ht="30">
      <c r="A15" s="81">
        <v>107566</v>
      </c>
      <c r="B15" s="1">
        <v>15</v>
      </c>
      <c r="C15" s="3" t="s">
        <v>17</v>
      </c>
      <c r="D15" s="40">
        <v>2.57</v>
      </c>
      <c r="E15" s="39">
        <f t="shared" ref="E15:E35" si="0">(B15*D15)</f>
        <v>38.549999999999997</v>
      </c>
      <c r="F15" s="5"/>
      <c r="G15" s="6">
        <f t="shared" ref="G15:G34" si="1">SUM(E15*F15)</f>
        <v>0</v>
      </c>
    </row>
    <row r="16" spans="1:7" ht="30">
      <c r="A16" s="81">
        <v>107555</v>
      </c>
      <c r="B16" s="1">
        <v>25</v>
      </c>
      <c r="C16" s="3" t="s">
        <v>18</v>
      </c>
      <c r="D16" s="40">
        <v>0.9</v>
      </c>
      <c r="E16" s="39">
        <f t="shared" si="0"/>
        <v>22.5</v>
      </c>
      <c r="F16" s="5"/>
      <c r="G16" s="6">
        <f t="shared" si="1"/>
        <v>0</v>
      </c>
    </row>
    <row r="17" spans="1:7" ht="30">
      <c r="A17" s="81">
        <v>107556</v>
      </c>
      <c r="B17" s="1">
        <v>25</v>
      </c>
      <c r="C17" s="3" t="s">
        <v>19</v>
      </c>
      <c r="D17" s="40">
        <v>0.89</v>
      </c>
      <c r="E17" s="39">
        <f t="shared" si="0"/>
        <v>22.25</v>
      </c>
      <c r="F17" s="5"/>
      <c r="G17" s="6">
        <f t="shared" si="1"/>
        <v>0</v>
      </c>
    </row>
    <row r="18" spans="1:7" ht="30">
      <c r="A18" s="81">
        <v>107563</v>
      </c>
      <c r="B18" s="1">
        <v>25</v>
      </c>
      <c r="C18" s="3" t="s">
        <v>20</v>
      </c>
      <c r="D18" s="40">
        <v>1.0900000000000001</v>
      </c>
      <c r="E18" s="39">
        <f t="shared" si="0"/>
        <v>27.250000000000004</v>
      </c>
      <c r="F18" s="5"/>
      <c r="G18" s="6">
        <f t="shared" si="1"/>
        <v>0</v>
      </c>
    </row>
    <row r="19" spans="1:7" ht="30">
      <c r="A19" s="81">
        <v>107557</v>
      </c>
      <c r="B19" s="1">
        <v>25</v>
      </c>
      <c r="C19" s="3" t="s">
        <v>21</v>
      </c>
      <c r="D19" s="40">
        <v>1.71</v>
      </c>
      <c r="E19" s="39">
        <f t="shared" si="0"/>
        <v>42.75</v>
      </c>
      <c r="F19" s="5"/>
      <c r="G19" s="6">
        <f t="shared" si="1"/>
        <v>0</v>
      </c>
    </row>
    <row r="20" spans="1:7" ht="30">
      <c r="A20" s="81">
        <v>107558</v>
      </c>
      <c r="B20" s="1">
        <v>25</v>
      </c>
      <c r="C20" s="3" t="s">
        <v>22</v>
      </c>
      <c r="D20" s="40">
        <v>1.91</v>
      </c>
      <c r="E20" s="39">
        <f t="shared" si="0"/>
        <v>47.75</v>
      </c>
      <c r="F20" s="5"/>
      <c r="G20" s="6">
        <f t="shared" si="1"/>
        <v>0</v>
      </c>
    </row>
    <row r="21" spans="1:7" ht="30">
      <c r="A21" s="81">
        <v>107564</v>
      </c>
      <c r="B21" s="1">
        <v>25</v>
      </c>
      <c r="C21" s="3" t="s">
        <v>23</v>
      </c>
      <c r="D21" s="40">
        <v>1.63</v>
      </c>
      <c r="E21" s="39">
        <f t="shared" si="0"/>
        <v>40.75</v>
      </c>
      <c r="F21" s="5"/>
      <c r="G21" s="6">
        <f t="shared" si="1"/>
        <v>0</v>
      </c>
    </row>
    <row r="22" spans="1:7" ht="30">
      <c r="A22" s="81">
        <v>107565</v>
      </c>
      <c r="B22" s="1">
        <v>15</v>
      </c>
      <c r="C22" s="3" t="s">
        <v>24</v>
      </c>
      <c r="D22" s="40">
        <v>8.23</v>
      </c>
      <c r="E22" s="39">
        <f t="shared" si="0"/>
        <v>123.45</v>
      </c>
      <c r="F22" s="5"/>
      <c r="G22" s="6">
        <f t="shared" si="1"/>
        <v>0</v>
      </c>
    </row>
    <row r="23" spans="1:7" ht="30">
      <c r="A23" s="81">
        <v>107567</v>
      </c>
      <c r="B23" s="1">
        <v>25</v>
      </c>
      <c r="C23" s="3" t="s">
        <v>25</v>
      </c>
      <c r="D23" s="40">
        <v>1.79</v>
      </c>
      <c r="E23" s="39">
        <f t="shared" si="0"/>
        <v>44.75</v>
      </c>
      <c r="F23" s="5"/>
      <c r="G23" s="6">
        <f t="shared" si="1"/>
        <v>0</v>
      </c>
    </row>
    <row r="24" spans="1:7" ht="30">
      <c r="A24" s="81">
        <v>107559</v>
      </c>
      <c r="B24" s="1">
        <v>20</v>
      </c>
      <c r="C24" s="3" t="s">
        <v>26</v>
      </c>
      <c r="D24" s="40">
        <v>2.42</v>
      </c>
      <c r="E24" s="39">
        <f t="shared" si="0"/>
        <v>48.4</v>
      </c>
      <c r="F24" s="5"/>
      <c r="G24" s="6">
        <f t="shared" si="1"/>
        <v>0</v>
      </c>
    </row>
    <row r="25" spans="1:7" ht="30">
      <c r="A25" s="81">
        <v>107568</v>
      </c>
      <c r="B25" s="1">
        <v>25</v>
      </c>
      <c r="C25" s="3" t="s">
        <v>27</v>
      </c>
      <c r="D25" s="40">
        <v>1.54</v>
      </c>
      <c r="E25" s="39">
        <f t="shared" si="0"/>
        <v>38.5</v>
      </c>
      <c r="F25" s="5"/>
      <c r="G25" s="6">
        <f t="shared" si="1"/>
        <v>0</v>
      </c>
    </row>
    <row r="26" spans="1:7" ht="30">
      <c r="A26" s="81">
        <v>107569</v>
      </c>
      <c r="B26" s="1">
        <v>25</v>
      </c>
      <c r="C26" s="3" t="s">
        <v>28</v>
      </c>
      <c r="D26" s="40">
        <v>4.5</v>
      </c>
      <c r="E26" s="39">
        <f t="shared" si="0"/>
        <v>112.5</v>
      </c>
      <c r="F26" s="5"/>
      <c r="G26" s="6">
        <f t="shared" si="1"/>
        <v>0</v>
      </c>
    </row>
    <row r="27" spans="1:7" ht="30">
      <c r="A27" s="81">
        <v>107560</v>
      </c>
      <c r="B27" s="1">
        <v>15</v>
      </c>
      <c r="C27" s="3" t="s">
        <v>29</v>
      </c>
      <c r="D27" s="40">
        <v>2.98</v>
      </c>
      <c r="E27" s="39">
        <f t="shared" si="0"/>
        <v>44.7</v>
      </c>
      <c r="F27" s="5"/>
      <c r="G27" s="6">
        <f t="shared" si="1"/>
        <v>0</v>
      </c>
    </row>
    <row r="28" spans="1:7" ht="30">
      <c r="A28" s="81">
        <v>107570</v>
      </c>
      <c r="B28" s="1">
        <v>25</v>
      </c>
      <c r="C28" s="3" t="s">
        <v>30</v>
      </c>
      <c r="D28" s="40">
        <v>2.06</v>
      </c>
      <c r="E28" s="39">
        <f t="shared" si="0"/>
        <v>51.5</v>
      </c>
      <c r="F28" s="5"/>
      <c r="G28" s="6">
        <f t="shared" si="1"/>
        <v>0</v>
      </c>
    </row>
    <row r="29" spans="1:7" ht="30">
      <c r="A29" s="81">
        <v>107572</v>
      </c>
      <c r="B29" s="1">
        <v>15</v>
      </c>
      <c r="C29" s="3" t="s">
        <v>31</v>
      </c>
      <c r="D29" s="40">
        <v>3.6</v>
      </c>
      <c r="E29" s="39">
        <f t="shared" si="0"/>
        <v>54</v>
      </c>
      <c r="F29" s="5"/>
      <c r="G29" s="6">
        <f t="shared" si="1"/>
        <v>0</v>
      </c>
    </row>
    <row r="30" spans="1:7" ht="30">
      <c r="A30" s="81">
        <v>107561</v>
      </c>
      <c r="B30" s="1">
        <v>10</v>
      </c>
      <c r="C30" s="3" t="s">
        <v>32</v>
      </c>
      <c r="D30" s="40">
        <v>4.74</v>
      </c>
      <c r="E30" s="39">
        <f t="shared" si="0"/>
        <v>47.400000000000006</v>
      </c>
      <c r="F30" s="5"/>
      <c r="G30" s="6">
        <f t="shared" si="1"/>
        <v>0</v>
      </c>
    </row>
    <row r="31" spans="1:7" ht="30">
      <c r="A31" s="81">
        <v>107575</v>
      </c>
      <c r="B31" s="1">
        <v>20</v>
      </c>
      <c r="C31" s="3" t="s">
        <v>33</v>
      </c>
      <c r="D31" s="40">
        <v>4.49</v>
      </c>
      <c r="E31" s="39">
        <f t="shared" si="0"/>
        <v>89.800000000000011</v>
      </c>
      <c r="F31" s="5"/>
      <c r="G31" s="6">
        <f t="shared" si="1"/>
        <v>0</v>
      </c>
    </row>
    <row r="32" spans="1:7" ht="30">
      <c r="A32" s="81">
        <v>107573</v>
      </c>
      <c r="B32" s="1">
        <v>10</v>
      </c>
      <c r="C32" s="3" t="s">
        <v>34</v>
      </c>
      <c r="D32" s="40">
        <v>4.78</v>
      </c>
      <c r="E32" s="39">
        <f t="shared" si="0"/>
        <v>47.800000000000004</v>
      </c>
      <c r="F32" s="5"/>
      <c r="G32" s="6">
        <f t="shared" si="1"/>
        <v>0</v>
      </c>
    </row>
    <row r="33" spans="1:16" ht="30">
      <c r="A33" s="81">
        <v>107574</v>
      </c>
      <c r="B33" s="1">
        <v>10</v>
      </c>
      <c r="C33" s="3" t="s">
        <v>35</v>
      </c>
      <c r="D33" s="40">
        <v>5.4</v>
      </c>
      <c r="E33" s="39">
        <f t="shared" si="0"/>
        <v>54</v>
      </c>
      <c r="F33" s="5"/>
      <c r="G33" s="6">
        <f t="shared" si="1"/>
        <v>0</v>
      </c>
    </row>
    <row r="34" spans="1:16" ht="30">
      <c r="A34" s="81">
        <v>107562</v>
      </c>
      <c r="B34" s="1">
        <v>10</v>
      </c>
      <c r="C34" s="3" t="s">
        <v>36</v>
      </c>
      <c r="D34" s="40">
        <v>7.19</v>
      </c>
      <c r="E34" s="39">
        <f t="shared" si="0"/>
        <v>71.900000000000006</v>
      </c>
      <c r="F34" s="5"/>
      <c r="G34" s="6">
        <f t="shared" si="1"/>
        <v>0</v>
      </c>
    </row>
    <row r="35" spans="1:16" ht="30">
      <c r="A35" s="81">
        <v>276591</v>
      </c>
      <c r="B35" s="1">
        <v>15</v>
      </c>
      <c r="C35" s="3" t="s">
        <v>195</v>
      </c>
      <c r="D35" s="28">
        <v>5.63</v>
      </c>
      <c r="E35" s="39">
        <f t="shared" si="0"/>
        <v>84.45</v>
      </c>
      <c r="F35" s="5"/>
      <c r="G35" s="6">
        <f t="shared" ref="G35" si="2">SUM(E35*F35)</f>
        <v>0</v>
      </c>
    </row>
    <row r="36" spans="1:16" ht="30">
      <c r="A36" s="95" t="s">
        <v>37</v>
      </c>
      <c r="B36" s="95"/>
      <c r="C36" s="95"/>
      <c r="D36" s="95"/>
      <c r="E36" s="95"/>
      <c r="F36" s="95"/>
      <c r="G36" s="95"/>
    </row>
    <row r="37" spans="1:16" ht="30">
      <c r="A37" s="81">
        <v>102494</v>
      </c>
      <c r="B37" s="3">
        <v>25</v>
      </c>
      <c r="C37" s="3" t="s">
        <v>38</v>
      </c>
      <c r="D37" s="28">
        <v>1.8</v>
      </c>
      <c r="E37" s="2">
        <f>(B37*D37)</f>
        <v>45</v>
      </c>
      <c r="F37" s="5"/>
      <c r="G37" s="6">
        <f>SUM(E37*F37)</f>
        <v>0</v>
      </c>
    </row>
    <row r="38" spans="1:16" ht="30">
      <c r="A38" s="82">
        <v>102756</v>
      </c>
      <c r="B38" s="3">
        <v>25</v>
      </c>
      <c r="C38" s="3" t="s">
        <v>157</v>
      </c>
      <c r="D38" s="28">
        <v>0.4</v>
      </c>
      <c r="E38" s="2">
        <f t="shared" ref="E38:E75" si="3">(B38*D38)</f>
        <v>10</v>
      </c>
      <c r="F38" s="5"/>
      <c r="G38" s="6">
        <f>SUM(E38*F38)</f>
        <v>0</v>
      </c>
    </row>
    <row r="39" spans="1:16" ht="30">
      <c r="A39" s="81">
        <v>102860</v>
      </c>
      <c r="B39" s="3">
        <v>25</v>
      </c>
      <c r="C39" s="3" t="s">
        <v>39</v>
      </c>
      <c r="D39" s="28">
        <v>0.5</v>
      </c>
      <c r="E39" s="2">
        <f t="shared" si="3"/>
        <v>12.5</v>
      </c>
      <c r="F39" s="5"/>
      <c r="G39" s="6">
        <f t="shared" ref="G39:G75" si="4">SUM(E39*F39)</f>
        <v>0</v>
      </c>
    </row>
    <row r="40" spans="1:16" ht="30">
      <c r="A40" s="81">
        <v>100220</v>
      </c>
      <c r="B40" s="3">
        <v>25</v>
      </c>
      <c r="C40" s="3" t="s">
        <v>40</v>
      </c>
      <c r="D40" s="28">
        <v>0.75</v>
      </c>
      <c r="E40" s="2">
        <f t="shared" si="3"/>
        <v>18.75</v>
      </c>
      <c r="F40" s="5"/>
      <c r="G40" s="6">
        <f t="shared" si="4"/>
        <v>0</v>
      </c>
    </row>
    <row r="41" spans="1:16" ht="30">
      <c r="A41" s="82">
        <v>100160</v>
      </c>
      <c r="B41" s="3">
        <v>20</v>
      </c>
      <c r="C41" s="3" t="s">
        <v>166</v>
      </c>
      <c r="D41" s="28">
        <v>3.6</v>
      </c>
      <c r="E41" s="2">
        <f t="shared" si="3"/>
        <v>72</v>
      </c>
      <c r="F41" s="5"/>
      <c r="G41" s="6">
        <f t="shared" si="4"/>
        <v>0</v>
      </c>
    </row>
    <row r="42" spans="1:16" ht="30">
      <c r="A42" s="82">
        <v>100487</v>
      </c>
      <c r="B42" s="3">
        <v>25</v>
      </c>
      <c r="C42" s="3" t="s">
        <v>41</v>
      </c>
      <c r="D42" s="28">
        <v>0.65</v>
      </c>
      <c r="E42" s="2">
        <f t="shared" si="3"/>
        <v>16.25</v>
      </c>
      <c r="F42" s="5"/>
      <c r="G42" s="6">
        <f t="shared" si="4"/>
        <v>0</v>
      </c>
      <c r="H42" s="20"/>
    </row>
    <row r="43" spans="1:16" ht="30">
      <c r="A43" s="81">
        <v>100516</v>
      </c>
      <c r="B43" s="3">
        <v>25</v>
      </c>
      <c r="C43" s="3" t="s">
        <v>42</v>
      </c>
      <c r="D43" s="28">
        <v>0.7</v>
      </c>
      <c r="E43" s="2">
        <f t="shared" si="3"/>
        <v>17.5</v>
      </c>
      <c r="F43" s="5"/>
      <c r="G43" s="6">
        <f t="shared" si="4"/>
        <v>0</v>
      </c>
      <c r="H43" s="20"/>
    </row>
    <row r="44" spans="1:16" ht="30">
      <c r="A44" s="81">
        <v>100525</v>
      </c>
      <c r="B44" s="3">
        <v>25</v>
      </c>
      <c r="C44" s="3" t="s">
        <v>43</v>
      </c>
      <c r="D44" s="28">
        <v>0.8</v>
      </c>
      <c r="E44" s="2">
        <f t="shared" si="3"/>
        <v>20</v>
      </c>
      <c r="F44" s="5"/>
      <c r="G44" s="6">
        <f t="shared" si="4"/>
        <v>0</v>
      </c>
    </row>
    <row r="45" spans="1:16" ht="30">
      <c r="A45" s="81">
        <v>100347</v>
      </c>
      <c r="B45" s="3">
        <v>25</v>
      </c>
      <c r="C45" s="3" t="s">
        <v>44</v>
      </c>
      <c r="D45" s="28">
        <v>0.9</v>
      </c>
      <c r="E45" s="2">
        <f t="shared" si="3"/>
        <v>22.5</v>
      </c>
      <c r="F45" s="5"/>
      <c r="G45" s="6">
        <f t="shared" si="4"/>
        <v>0</v>
      </c>
    </row>
    <row r="46" spans="1:16" ht="30">
      <c r="A46" s="82">
        <v>100429</v>
      </c>
      <c r="B46" s="3">
        <v>15</v>
      </c>
      <c r="C46" s="3" t="s">
        <v>185</v>
      </c>
      <c r="D46" s="28">
        <v>5.13</v>
      </c>
      <c r="E46" s="2">
        <f t="shared" si="3"/>
        <v>76.95</v>
      </c>
      <c r="F46" s="5"/>
      <c r="G46" s="6">
        <f t="shared" si="4"/>
        <v>0</v>
      </c>
    </row>
    <row r="47" spans="1:16" ht="30">
      <c r="A47" s="81">
        <v>100682</v>
      </c>
      <c r="B47" s="3">
        <v>25</v>
      </c>
      <c r="C47" s="3" t="s">
        <v>45</v>
      </c>
      <c r="D47" s="28">
        <v>1.0900000000000001</v>
      </c>
      <c r="E47" s="2">
        <f t="shared" si="3"/>
        <v>27.250000000000004</v>
      </c>
      <c r="F47" s="5"/>
      <c r="G47" s="6">
        <f t="shared" si="4"/>
        <v>0</v>
      </c>
    </row>
    <row r="48" spans="1:16" s="80" customFormat="1" ht="30">
      <c r="A48" s="81">
        <v>100725</v>
      </c>
      <c r="B48" s="3">
        <v>25</v>
      </c>
      <c r="C48" s="3" t="s">
        <v>46</v>
      </c>
      <c r="D48" s="40">
        <v>1.55</v>
      </c>
      <c r="E48" s="2">
        <f t="shared" si="3"/>
        <v>38.75</v>
      </c>
      <c r="F48" s="5"/>
      <c r="G48" s="6">
        <f t="shared" ref="G48:G49" si="5">SUM(E48*F48)</f>
        <v>0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s="80" customFormat="1" ht="30">
      <c r="A49" s="81">
        <v>100768</v>
      </c>
      <c r="B49" s="3">
        <v>25</v>
      </c>
      <c r="C49" s="3" t="s">
        <v>47</v>
      </c>
      <c r="D49" s="40">
        <v>1.3</v>
      </c>
      <c r="E49" s="2">
        <f t="shared" si="3"/>
        <v>32.5</v>
      </c>
      <c r="F49" s="5"/>
      <c r="G49" s="6">
        <f t="shared" si="5"/>
        <v>0</v>
      </c>
      <c r="H49" s="19"/>
      <c r="I49" s="19"/>
      <c r="J49" s="19"/>
      <c r="K49" s="19"/>
      <c r="L49" s="19"/>
      <c r="M49" s="19"/>
      <c r="N49" s="19"/>
      <c r="O49" s="19"/>
      <c r="P49" s="19"/>
    </row>
    <row r="50" spans="1:16" s="80" customFormat="1" ht="30">
      <c r="A50" s="81">
        <v>100775</v>
      </c>
      <c r="B50" s="3">
        <v>25</v>
      </c>
      <c r="C50" s="3" t="s">
        <v>48</v>
      </c>
      <c r="D50" s="40">
        <v>1.49</v>
      </c>
      <c r="E50" s="2">
        <f t="shared" si="3"/>
        <v>37.25</v>
      </c>
      <c r="F50" s="5"/>
      <c r="G50" s="6">
        <f t="shared" si="4"/>
        <v>0</v>
      </c>
      <c r="H50" s="19"/>
      <c r="I50" s="19"/>
      <c r="J50" s="19"/>
      <c r="K50" s="19"/>
      <c r="L50" s="19"/>
      <c r="M50" s="19"/>
      <c r="N50" s="19"/>
      <c r="O50" s="19"/>
      <c r="P50" s="19"/>
    </row>
    <row r="51" spans="1:16" s="80" customFormat="1" ht="30">
      <c r="A51" s="82">
        <v>100944</v>
      </c>
      <c r="B51" s="3">
        <v>25</v>
      </c>
      <c r="C51" s="3" t="s">
        <v>49</v>
      </c>
      <c r="D51" s="40">
        <v>1.5</v>
      </c>
      <c r="E51" s="2">
        <f t="shared" si="3"/>
        <v>37.5</v>
      </c>
      <c r="F51" s="5"/>
      <c r="G51" s="6">
        <f t="shared" si="4"/>
        <v>0</v>
      </c>
      <c r="H51" s="19"/>
      <c r="I51" s="19"/>
      <c r="J51" s="19"/>
      <c r="K51" s="19"/>
      <c r="L51" s="19"/>
      <c r="M51" s="19"/>
      <c r="N51" s="19"/>
      <c r="O51" s="19"/>
      <c r="P51" s="19"/>
    </row>
    <row r="52" spans="1:16" s="80" customFormat="1" ht="30">
      <c r="A52" s="82">
        <v>100975</v>
      </c>
      <c r="B52" s="3">
        <v>25</v>
      </c>
      <c r="C52" s="3" t="s">
        <v>194</v>
      </c>
      <c r="D52" s="40">
        <v>1.75</v>
      </c>
      <c r="E52" s="2">
        <f t="shared" si="3"/>
        <v>43.75</v>
      </c>
      <c r="F52" s="5"/>
      <c r="G52" s="6">
        <f t="shared" si="4"/>
        <v>0</v>
      </c>
      <c r="H52" s="19"/>
      <c r="I52" s="19"/>
      <c r="J52" s="19"/>
      <c r="K52" s="19"/>
      <c r="L52" s="19"/>
      <c r="M52" s="19"/>
      <c r="N52" s="19"/>
      <c r="O52" s="19"/>
      <c r="P52" s="19"/>
    </row>
    <row r="53" spans="1:16" s="80" customFormat="1" ht="30">
      <c r="A53" s="83">
        <v>101022</v>
      </c>
      <c r="B53" s="3">
        <v>25</v>
      </c>
      <c r="C53" s="3" t="s">
        <v>50</v>
      </c>
      <c r="D53" s="40">
        <v>1.75</v>
      </c>
      <c r="E53" s="2">
        <f t="shared" si="3"/>
        <v>43.75</v>
      </c>
      <c r="F53" s="5"/>
      <c r="G53" s="6">
        <f t="shared" si="4"/>
        <v>0</v>
      </c>
      <c r="H53" s="19"/>
      <c r="I53" s="19"/>
      <c r="J53" s="19"/>
      <c r="K53" s="19"/>
      <c r="L53" s="19"/>
      <c r="M53" s="19"/>
      <c r="N53" s="19"/>
      <c r="O53" s="19"/>
      <c r="P53" s="19"/>
    </row>
    <row r="54" spans="1:16" s="80" customFormat="1" ht="30">
      <c r="A54" s="82">
        <v>101179</v>
      </c>
      <c r="B54" s="3">
        <v>20</v>
      </c>
      <c r="C54" s="3" t="s">
        <v>51</v>
      </c>
      <c r="D54" s="40">
        <v>1.6</v>
      </c>
      <c r="E54" s="2">
        <f t="shared" si="3"/>
        <v>32</v>
      </c>
      <c r="F54" s="5"/>
      <c r="G54" s="6">
        <f t="shared" si="4"/>
        <v>0</v>
      </c>
      <c r="H54" s="19"/>
      <c r="I54" s="19"/>
      <c r="J54" s="19"/>
      <c r="K54" s="19"/>
      <c r="L54" s="19"/>
      <c r="M54" s="19"/>
      <c r="N54" s="19"/>
      <c r="O54" s="19"/>
      <c r="P54" s="19"/>
    </row>
    <row r="55" spans="1:16" s="80" customFormat="1" ht="30">
      <c r="A55" s="81">
        <v>101218</v>
      </c>
      <c r="B55" s="3">
        <v>25</v>
      </c>
      <c r="C55" s="3" t="s">
        <v>52</v>
      </c>
      <c r="D55" s="40">
        <v>1.95</v>
      </c>
      <c r="E55" s="2">
        <f t="shared" si="3"/>
        <v>48.75</v>
      </c>
      <c r="F55" s="5"/>
      <c r="G55" s="6">
        <f t="shared" si="4"/>
        <v>0</v>
      </c>
      <c r="H55" s="19"/>
      <c r="I55" s="19"/>
      <c r="J55" s="19"/>
      <c r="K55" s="19"/>
      <c r="L55" s="19"/>
      <c r="M55" s="19"/>
      <c r="N55" s="19"/>
      <c r="O55" s="19"/>
      <c r="P55" s="19"/>
    </row>
    <row r="56" spans="1:16" s="80" customFormat="1" ht="30">
      <c r="A56" s="81">
        <v>101296</v>
      </c>
      <c r="B56" s="3">
        <v>20</v>
      </c>
      <c r="C56" s="3" t="s">
        <v>53</v>
      </c>
      <c r="D56" s="40">
        <v>2</v>
      </c>
      <c r="E56" s="2">
        <f t="shared" si="3"/>
        <v>40</v>
      </c>
      <c r="F56" s="5"/>
      <c r="G56" s="6">
        <f t="shared" si="4"/>
        <v>0</v>
      </c>
      <c r="H56" s="19"/>
      <c r="I56" s="19"/>
      <c r="J56" s="19"/>
      <c r="K56" s="19"/>
      <c r="L56" s="19"/>
      <c r="M56" s="19"/>
      <c r="N56" s="19"/>
      <c r="O56" s="19"/>
      <c r="P56" s="19"/>
    </row>
    <row r="57" spans="1:16" s="80" customFormat="1" ht="30">
      <c r="A57" s="82">
        <v>101269</v>
      </c>
      <c r="B57" s="3">
        <v>10</v>
      </c>
      <c r="C57" s="3" t="s">
        <v>54</v>
      </c>
      <c r="D57" s="40">
        <v>2.4</v>
      </c>
      <c r="E57" s="2">
        <f t="shared" si="3"/>
        <v>24</v>
      </c>
      <c r="F57" s="5"/>
      <c r="G57" s="6">
        <f t="shared" si="4"/>
        <v>0</v>
      </c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30">
      <c r="A58" s="84">
        <v>101272</v>
      </c>
      <c r="B58" s="1">
        <v>10</v>
      </c>
      <c r="C58" s="3" t="s">
        <v>192</v>
      </c>
      <c r="D58" s="40">
        <v>5</v>
      </c>
      <c r="E58" s="2">
        <f>(B58*D58)</f>
        <v>50</v>
      </c>
      <c r="F58" s="5"/>
      <c r="G58" s="6">
        <f>SUM(E58*F58)</f>
        <v>0</v>
      </c>
    </row>
    <row r="59" spans="1:16" ht="30">
      <c r="A59" s="82">
        <v>240750</v>
      </c>
      <c r="B59" s="3">
        <v>5</v>
      </c>
      <c r="C59" s="3" t="s">
        <v>186</v>
      </c>
      <c r="D59" s="40">
        <v>10.7</v>
      </c>
      <c r="E59" s="2">
        <f t="shared" si="3"/>
        <v>53.5</v>
      </c>
      <c r="F59" s="5"/>
      <c r="G59" s="6">
        <f t="shared" si="4"/>
        <v>0</v>
      </c>
    </row>
    <row r="60" spans="1:16" ht="30">
      <c r="A60" s="81">
        <v>101466</v>
      </c>
      <c r="B60" s="3">
        <v>25</v>
      </c>
      <c r="C60" s="3" t="s">
        <v>55</v>
      </c>
      <c r="D60" s="40">
        <v>1.6</v>
      </c>
      <c r="E60" s="2">
        <f t="shared" si="3"/>
        <v>40</v>
      </c>
      <c r="F60" s="5"/>
      <c r="G60" s="6">
        <f t="shared" si="4"/>
        <v>0</v>
      </c>
    </row>
    <row r="61" spans="1:16" ht="30">
      <c r="A61" s="82">
        <v>101474</v>
      </c>
      <c r="B61" s="3">
        <v>15</v>
      </c>
      <c r="C61" s="3" t="s">
        <v>56</v>
      </c>
      <c r="D61" s="40">
        <v>2.6</v>
      </c>
      <c r="E61" s="2">
        <f t="shared" si="3"/>
        <v>39</v>
      </c>
      <c r="F61" s="5"/>
      <c r="G61" s="6">
        <f t="shared" si="4"/>
        <v>0</v>
      </c>
    </row>
    <row r="62" spans="1:16" ht="30">
      <c r="A62" s="81">
        <v>101487</v>
      </c>
      <c r="B62" s="3">
        <v>15</v>
      </c>
      <c r="C62" s="3" t="s">
        <v>57</v>
      </c>
      <c r="D62" s="40">
        <v>2.6</v>
      </c>
      <c r="E62" s="2">
        <f t="shared" si="3"/>
        <v>39</v>
      </c>
      <c r="F62" s="5"/>
      <c r="G62" s="6">
        <f t="shared" si="4"/>
        <v>0</v>
      </c>
    </row>
    <row r="63" spans="1:16" ht="30">
      <c r="A63" s="82">
        <v>205712</v>
      </c>
      <c r="B63" s="3">
        <v>10</v>
      </c>
      <c r="C63" s="3" t="s">
        <v>188</v>
      </c>
      <c r="D63" s="40">
        <v>6.84</v>
      </c>
      <c r="E63" s="2">
        <f t="shared" si="3"/>
        <v>68.400000000000006</v>
      </c>
      <c r="F63" s="5"/>
      <c r="G63" s="6">
        <f t="shared" si="4"/>
        <v>0</v>
      </c>
    </row>
    <row r="64" spans="1:16" ht="30">
      <c r="A64" s="81">
        <v>101708</v>
      </c>
      <c r="B64" s="3">
        <v>15</v>
      </c>
      <c r="C64" s="3" t="s">
        <v>58</v>
      </c>
      <c r="D64" s="40">
        <v>3.65</v>
      </c>
      <c r="E64" s="2">
        <f t="shared" si="3"/>
        <v>54.75</v>
      </c>
      <c r="F64" s="5"/>
      <c r="G64" s="6">
        <f t="shared" ref="G64:G67" si="6">SUM(E64*F64)</f>
        <v>0</v>
      </c>
    </row>
    <row r="65" spans="1:7" ht="30">
      <c r="A65" s="81">
        <v>101779</v>
      </c>
      <c r="B65" s="3">
        <v>25</v>
      </c>
      <c r="C65" s="3" t="s">
        <v>59</v>
      </c>
      <c r="D65" s="40">
        <v>2</v>
      </c>
      <c r="E65" s="2">
        <f t="shared" si="3"/>
        <v>50</v>
      </c>
      <c r="F65" s="5"/>
      <c r="G65" s="6">
        <f t="shared" si="6"/>
        <v>0</v>
      </c>
    </row>
    <row r="66" spans="1:7" ht="30">
      <c r="A66" s="81">
        <v>107577</v>
      </c>
      <c r="B66" s="3">
        <v>20</v>
      </c>
      <c r="C66" s="3" t="s">
        <v>60</v>
      </c>
      <c r="D66" s="40">
        <v>4.2</v>
      </c>
      <c r="E66" s="2">
        <f t="shared" si="3"/>
        <v>84</v>
      </c>
      <c r="F66" s="5"/>
      <c r="G66" s="6">
        <f t="shared" si="6"/>
        <v>0</v>
      </c>
    </row>
    <row r="67" spans="1:7" ht="30">
      <c r="A67" s="82">
        <v>101875</v>
      </c>
      <c r="B67" s="3">
        <v>15</v>
      </c>
      <c r="C67" s="3" t="s">
        <v>61</v>
      </c>
      <c r="D67" s="40">
        <v>2.78</v>
      </c>
      <c r="E67" s="2">
        <f t="shared" si="3"/>
        <v>41.699999999999996</v>
      </c>
      <c r="F67" s="5"/>
      <c r="G67" s="6">
        <f t="shared" si="6"/>
        <v>0</v>
      </c>
    </row>
    <row r="68" spans="1:7" ht="30">
      <c r="A68" s="81">
        <v>101916</v>
      </c>
      <c r="B68" s="3">
        <v>15</v>
      </c>
      <c r="C68" s="3" t="s">
        <v>62</v>
      </c>
      <c r="D68" s="40">
        <v>3.35</v>
      </c>
      <c r="E68" s="2">
        <f t="shared" si="3"/>
        <v>50.25</v>
      </c>
      <c r="F68" s="5"/>
      <c r="G68" s="6">
        <f t="shared" si="4"/>
        <v>0</v>
      </c>
    </row>
    <row r="69" spans="1:7" ht="30">
      <c r="A69" s="84">
        <v>101940</v>
      </c>
      <c r="B69" s="1">
        <v>10</v>
      </c>
      <c r="C69" s="3" t="s">
        <v>193</v>
      </c>
      <c r="D69" s="40">
        <v>7.99</v>
      </c>
      <c r="E69" s="2">
        <f>(B69*D69)</f>
        <v>79.900000000000006</v>
      </c>
      <c r="F69" s="5"/>
      <c r="G69" s="6">
        <f>SUM(E69*F69)</f>
        <v>0</v>
      </c>
    </row>
    <row r="70" spans="1:7" ht="30">
      <c r="A70" s="81">
        <v>102093</v>
      </c>
      <c r="B70" s="3">
        <v>15</v>
      </c>
      <c r="C70" s="3" t="s">
        <v>63</v>
      </c>
      <c r="D70" s="40">
        <v>4.43</v>
      </c>
      <c r="E70" s="2">
        <f t="shared" si="3"/>
        <v>66.449999999999989</v>
      </c>
      <c r="F70" s="5"/>
      <c r="G70" s="6">
        <f t="shared" si="4"/>
        <v>0</v>
      </c>
    </row>
    <row r="71" spans="1:7" ht="30">
      <c r="A71" s="81">
        <v>102265</v>
      </c>
      <c r="B71" s="3">
        <v>10</v>
      </c>
      <c r="C71" s="3" t="s">
        <v>64</v>
      </c>
      <c r="D71" s="40">
        <v>7.81</v>
      </c>
      <c r="E71" s="2">
        <f t="shared" si="3"/>
        <v>78.099999999999994</v>
      </c>
      <c r="F71" s="5"/>
      <c r="G71" s="6">
        <f t="shared" si="4"/>
        <v>0</v>
      </c>
    </row>
    <row r="72" spans="1:7" ht="30">
      <c r="A72" s="82">
        <v>102251</v>
      </c>
      <c r="B72" s="3">
        <v>5</v>
      </c>
      <c r="C72" s="3" t="s">
        <v>189</v>
      </c>
      <c r="D72" s="40">
        <v>17.8</v>
      </c>
      <c r="E72" s="2">
        <f t="shared" si="3"/>
        <v>89</v>
      </c>
      <c r="F72" s="5"/>
      <c r="G72" s="6">
        <f t="shared" si="4"/>
        <v>0</v>
      </c>
    </row>
    <row r="73" spans="1:7" ht="30">
      <c r="A73" s="82">
        <v>217052</v>
      </c>
      <c r="B73" s="3">
        <v>10</v>
      </c>
      <c r="C73" s="3" t="s">
        <v>190</v>
      </c>
      <c r="D73" s="40">
        <v>9.4</v>
      </c>
      <c r="E73" s="2">
        <f t="shared" si="3"/>
        <v>94</v>
      </c>
      <c r="F73" s="5"/>
      <c r="G73" s="6">
        <f t="shared" si="4"/>
        <v>0</v>
      </c>
    </row>
    <row r="74" spans="1:7" ht="30">
      <c r="A74" s="82">
        <v>197252</v>
      </c>
      <c r="B74" s="3">
        <v>5</v>
      </c>
      <c r="C74" s="3" t="s">
        <v>187</v>
      </c>
      <c r="D74" s="40">
        <v>9.1999999999999993</v>
      </c>
      <c r="E74" s="2">
        <f t="shared" si="3"/>
        <v>46</v>
      </c>
      <c r="F74" s="5"/>
      <c r="G74" s="6">
        <f t="shared" si="4"/>
        <v>0</v>
      </c>
    </row>
    <row r="75" spans="1:7" ht="30">
      <c r="A75" s="82">
        <v>102390</v>
      </c>
      <c r="B75" s="3">
        <v>5</v>
      </c>
      <c r="C75" s="3" t="s">
        <v>191</v>
      </c>
      <c r="D75" s="40">
        <v>11.06</v>
      </c>
      <c r="E75" s="2">
        <f t="shared" si="3"/>
        <v>55.300000000000004</v>
      </c>
      <c r="F75" s="5"/>
      <c r="G75" s="6">
        <f t="shared" si="4"/>
        <v>0</v>
      </c>
    </row>
    <row r="76" spans="1:7" ht="30">
      <c r="A76" s="95" t="s">
        <v>65</v>
      </c>
      <c r="B76" s="95"/>
      <c r="C76" s="95"/>
      <c r="D76" s="95"/>
      <c r="E76" s="95"/>
      <c r="F76" s="95"/>
      <c r="G76" s="95"/>
    </row>
    <row r="77" spans="1:7" ht="30">
      <c r="A77" s="85">
        <v>121770</v>
      </c>
      <c r="B77" s="1">
        <v>1000</v>
      </c>
      <c r="C77" s="3" t="s">
        <v>66</v>
      </c>
      <c r="D77" s="28">
        <v>0.02</v>
      </c>
      <c r="E77" s="2">
        <f t="shared" ref="E77:E81" si="7">(D77*B77)</f>
        <v>20</v>
      </c>
      <c r="F77" s="5"/>
      <c r="G77" s="6">
        <f>E77*F77</f>
        <v>0</v>
      </c>
    </row>
    <row r="78" spans="1:7" ht="30">
      <c r="A78" s="86" t="s">
        <v>67</v>
      </c>
      <c r="B78" s="1">
        <v>1000</v>
      </c>
      <c r="C78" s="3" t="s">
        <v>68</v>
      </c>
      <c r="D78" s="40">
        <v>0.04</v>
      </c>
      <c r="E78" s="2">
        <f t="shared" si="7"/>
        <v>40</v>
      </c>
      <c r="F78" s="5"/>
      <c r="G78" s="6">
        <f>E78*F78</f>
        <v>0</v>
      </c>
    </row>
    <row r="79" spans="1:7" ht="30">
      <c r="A79" s="86" t="s">
        <v>69</v>
      </c>
      <c r="B79" s="1">
        <v>1000</v>
      </c>
      <c r="C79" s="3" t="s">
        <v>70</v>
      </c>
      <c r="D79" s="28">
        <v>0.04</v>
      </c>
      <c r="E79" s="2">
        <f t="shared" si="7"/>
        <v>40</v>
      </c>
      <c r="F79" s="5"/>
      <c r="G79" s="6">
        <f>E79*F79</f>
        <v>0</v>
      </c>
    </row>
    <row r="80" spans="1:7" ht="30">
      <c r="A80" s="85">
        <v>121044</v>
      </c>
      <c r="B80" s="1">
        <v>1000</v>
      </c>
      <c r="C80" s="3" t="s">
        <v>71</v>
      </c>
      <c r="D80" s="28">
        <v>0.08</v>
      </c>
      <c r="E80" s="2">
        <f t="shared" si="7"/>
        <v>80</v>
      </c>
      <c r="F80" s="5"/>
      <c r="G80" s="6">
        <f t="shared" ref="G80" si="8">E80*F80</f>
        <v>0</v>
      </c>
    </row>
    <row r="81" spans="1:7" ht="30">
      <c r="A81" s="86" t="s">
        <v>72</v>
      </c>
      <c r="B81" s="1">
        <v>500</v>
      </c>
      <c r="C81" s="3" t="s">
        <v>73</v>
      </c>
      <c r="D81" s="28">
        <v>0.28999999999999998</v>
      </c>
      <c r="E81" s="2">
        <f t="shared" si="7"/>
        <v>145</v>
      </c>
      <c r="F81" s="5"/>
      <c r="G81" s="6">
        <f>E81*F81</f>
        <v>0</v>
      </c>
    </row>
    <row r="82" spans="1:7" ht="30">
      <c r="A82" s="95" t="s">
        <v>74</v>
      </c>
      <c r="B82" s="95"/>
      <c r="C82" s="95"/>
      <c r="D82" s="95"/>
      <c r="E82" s="95"/>
      <c r="F82" s="95"/>
      <c r="G82" s="95"/>
    </row>
    <row r="83" spans="1:7" ht="30">
      <c r="A83" s="81">
        <v>124676</v>
      </c>
      <c r="B83" s="1" t="s">
        <v>75</v>
      </c>
      <c r="C83" s="3" t="s">
        <v>76</v>
      </c>
      <c r="D83" s="28"/>
      <c r="E83" s="2">
        <v>118</v>
      </c>
      <c r="F83" s="5"/>
      <c r="G83" s="6">
        <f>E83*F83</f>
        <v>0</v>
      </c>
    </row>
    <row r="84" spans="1:7" ht="30">
      <c r="A84" s="81">
        <v>124657</v>
      </c>
      <c r="B84" s="1" t="s">
        <v>75</v>
      </c>
      <c r="C84" s="3" t="s">
        <v>77</v>
      </c>
      <c r="D84" s="28"/>
      <c r="E84" s="2">
        <v>125</v>
      </c>
      <c r="F84" s="5"/>
      <c r="G84" s="6">
        <f t="shared" ref="G84:G87" si="9">E84*F84</f>
        <v>0</v>
      </c>
    </row>
    <row r="85" spans="1:7" ht="30">
      <c r="A85" s="81">
        <v>124660</v>
      </c>
      <c r="B85" s="1" t="s">
        <v>75</v>
      </c>
      <c r="C85" s="3" t="s">
        <v>78</v>
      </c>
      <c r="D85" s="28"/>
      <c r="E85" s="2">
        <v>125</v>
      </c>
      <c r="F85" s="5"/>
      <c r="G85" s="6">
        <f t="shared" si="9"/>
        <v>0</v>
      </c>
    </row>
    <row r="86" spans="1:7" ht="30">
      <c r="A86" s="81">
        <v>124658</v>
      </c>
      <c r="B86" s="1" t="s">
        <v>75</v>
      </c>
      <c r="C86" s="3" t="s">
        <v>79</v>
      </c>
      <c r="D86" s="28"/>
      <c r="E86" s="2">
        <v>125</v>
      </c>
      <c r="F86" s="5"/>
      <c r="G86" s="6">
        <f t="shared" si="9"/>
        <v>0</v>
      </c>
    </row>
    <row r="87" spans="1:7" ht="30">
      <c r="A87" s="81">
        <v>124659</v>
      </c>
      <c r="B87" s="1" t="s">
        <v>75</v>
      </c>
      <c r="C87" s="3" t="s">
        <v>80</v>
      </c>
      <c r="D87" s="28"/>
      <c r="E87" s="2">
        <v>125</v>
      </c>
      <c r="F87" s="5"/>
      <c r="G87" s="6">
        <f t="shared" si="9"/>
        <v>0</v>
      </c>
    </row>
    <row r="88" spans="1:7" ht="30">
      <c r="A88" s="95" t="s">
        <v>81</v>
      </c>
      <c r="B88" s="95"/>
      <c r="C88" s="95"/>
      <c r="D88" s="95"/>
      <c r="E88" s="95"/>
      <c r="F88" s="95"/>
      <c r="G88" s="95"/>
    </row>
    <row r="89" spans="1:7" ht="30">
      <c r="A89" s="81">
        <v>129908</v>
      </c>
      <c r="B89" s="1">
        <v>1</v>
      </c>
      <c r="C89" s="3" t="s">
        <v>82</v>
      </c>
      <c r="D89" s="14"/>
      <c r="E89" s="2">
        <v>22.6</v>
      </c>
      <c r="F89" s="5"/>
      <c r="G89" s="6">
        <f>E89*F89</f>
        <v>0</v>
      </c>
    </row>
    <row r="90" spans="1:7" ht="30">
      <c r="A90" s="81">
        <v>250910</v>
      </c>
      <c r="B90" s="1">
        <v>10</v>
      </c>
      <c r="C90" s="3" t="s">
        <v>83</v>
      </c>
      <c r="D90" s="14">
        <v>6</v>
      </c>
      <c r="E90" s="2">
        <f>(D90*B90)</f>
        <v>60</v>
      </c>
      <c r="F90" s="5"/>
      <c r="G90" s="6">
        <f>E90*F90</f>
        <v>0</v>
      </c>
    </row>
    <row r="91" spans="1:7" ht="30">
      <c r="A91" s="95" t="s">
        <v>84</v>
      </c>
      <c r="B91" s="95"/>
      <c r="C91" s="95"/>
      <c r="D91" s="95"/>
      <c r="E91" s="95"/>
      <c r="F91" s="95"/>
      <c r="G91" s="95"/>
    </row>
    <row r="92" spans="1:7" ht="30">
      <c r="A92" s="87">
        <v>117160</v>
      </c>
      <c r="B92" s="21" t="s">
        <v>85</v>
      </c>
      <c r="C92" s="21" t="s">
        <v>86</v>
      </c>
      <c r="D92" s="22"/>
      <c r="E92" s="23">
        <v>35.200000000000003</v>
      </c>
      <c r="F92" s="43"/>
      <c r="G92" s="33">
        <f>E92*F92</f>
        <v>0</v>
      </c>
    </row>
    <row r="93" spans="1:7" ht="30">
      <c r="A93" s="95" t="s">
        <v>87</v>
      </c>
      <c r="B93" s="95"/>
      <c r="C93" s="95"/>
      <c r="D93" s="95"/>
      <c r="E93" s="95"/>
      <c r="F93" s="95"/>
      <c r="G93" s="95"/>
    </row>
    <row r="94" spans="1:7" ht="30">
      <c r="A94" s="81">
        <v>125929</v>
      </c>
      <c r="B94" s="1" t="s">
        <v>88</v>
      </c>
      <c r="C94" s="3" t="s">
        <v>89</v>
      </c>
      <c r="D94" s="4"/>
      <c r="E94" s="2">
        <v>20</v>
      </c>
      <c r="F94" s="5"/>
      <c r="G94" s="6">
        <f>E94*F94</f>
        <v>0</v>
      </c>
    </row>
    <row r="95" spans="1:7" ht="30">
      <c r="A95" s="95" t="s">
        <v>90</v>
      </c>
      <c r="B95" s="95"/>
      <c r="C95" s="95"/>
      <c r="D95" s="95"/>
      <c r="E95" s="95"/>
      <c r="F95" s="95"/>
      <c r="G95" s="95"/>
    </row>
    <row r="96" spans="1:7" ht="30">
      <c r="A96" s="81">
        <v>274227</v>
      </c>
      <c r="B96" s="3">
        <v>1</v>
      </c>
      <c r="C96" s="3" t="s">
        <v>91</v>
      </c>
      <c r="D96" s="4"/>
      <c r="E96" s="2">
        <v>20</v>
      </c>
      <c r="F96" s="5"/>
      <c r="G96" s="6">
        <f>SUM(E96*F96)</f>
        <v>0</v>
      </c>
    </row>
    <row r="97" spans="1:7" ht="30">
      <c r="A97" s="82">
        <v>128870</v>
      </c>
      <c r="B97" s="24">
        <v>4</v>
      </c>
      <c r="C97" s="24" t="s">
        <v>91</v>
      </c>
      <c r="D97" s="25">
        <v>13</v>
      </c>
      <c r="E97" s="15">
        <f>(D97*B97)</f>
        <v>52</v>
      </c>
      <c r="F97" s="26"/>
      <c r="G97" s="27">
        <f>E97*F97</f>
        <v>0</v>
      </c>
    </row>
    <row r="98" spans="1:7" ht="30">
      <c r="A98" s="81">
        <v>274228</v>
      </c>
      <c r="B98" s="3">
        <v>1</v>
      </c>
      <c r="C98" s="3" t="s">
        <v>92</v>
      </c>
      <c r="D98" s="4"/>
      <c r="E98" s="2">
        <v>40</v>
      </c>
      <c r="F98" s="5">
        <v>1</v>
      </c>
      <c r="G98" s="6">
        <f>E98*F98</f>
        <v>40</v>
      </c>
    </row>
    <row r="99" spans="1:7" ht="30">
      <c r="A99" s="82">
        <v>128308</v>
      </c>
      <c r="B99" s="24">
        <v>2</v>
      </c>
      <c r="C99" s="3" t="s">
        <v>92</v>
      </c>
      <c r="D99" s="25">
        <v>30</v>
      </c>
      <c r="E99" s="15">
        <f>(D99*B99)</f>
        <v>60</v>
      </c>
      <c r="F99" s="26"/>
      <c r="G99" s="27">
        <f>E99*F99</f>
        <v>0</v>
      </c>
    </row>
    <row r="100" spans="1:7" ht="30">
      <c r="A100" s="81">
        <v>274229</v>
      </c>
      <c r="B100" s="3">
        <v>1</v>
      </c>
      <c r="C100" s="3" t="s">
        <v>93</v>
      </c>
      <c r="D100" s="4"/>
      <c r="E100" s="2">
        <v>50</v>
      </c>
      <c r="F100" s="5"/>
      <c r="G100" s="6">
        <f t="shared" ref="G100" si="10">E100*F100</f>
        <v>0</v>
      </c>
    </row>
    <row r="101" spans="1:7" ht="30">
      <c r="A101" s="82">
        <v>128770</v>
      </c>
      <c r="B101" s="24">
        <v>4</v>
      </c>
      <c r="C101" s="24" t="s">
        <v>93</v>
      </c>
      <c r="D101" s="25">
        <v>31</v>
      </c>
      <c r="E101" s="15">
        <f>(D101*B101)</f>
        <v>124</v>
      </c>
      <c r="F101" s="26"/>
      <c r="G101" s="27">
        <f>E101*F101</f>
        <v>0</v>
      </c>
    </row>
    <row r="102" spans="1:7" ht="30">
      <c r="A102" s="110" t="s">
        <v>94</v>
      </c>
      <c r="B102" s="110"/>
      <c r="C102" s="110"/>
      <c r="D102" s="110"/>
      <c r="E102" s="110"/>
      <c r="F102" s="110"/>
      <c r="G102" s="110"/>
    </row>
    <row r="103" spans="1:7" ht="30">
      <c r="A103" s="88">
        <v>122938</v>
      </c>
      <c r="B103" s="10">
        <v>100</v>
      </c>
      <c r="C103" s="11" t="s">
        <v>95</v>
      </c>
      <c r="D103" s="12">
        <v>0.35</v>
      </c>
      <c r="E103" s="13">
        <f t="shared" ref="E103:E108" si="11">(D103*B103)</f>
        <v>35</v>
      </c>
      <c r="F103" s="42"/>
      <c r="G103" s="6">
        <f t="shared" ref="G103:G107" si="12">E103*F103</f>
        <v>0</v>
      </c>
    </row>
    <row r="104" spans="1:7" ht="30">
      <c r="A104" s="82">
        <v>122941</v>
      </c>
      <c r="B104" s="3">
        <v>100</v>
      </c>
      <c r="C104" s="7" t="s">
        <v>96</v>
      </c>
      <c r="D104" s="8">
        <v>0.45</v>
      </c>
      <c r="E104" s="9">
        <f t="shared" si="11"/>
        <v>45</v>
      </c>
      <c r="F104" s="42"/>
      <c r="G104" s="6">
        <f t="shared" si="12"/>
        <v>0</v>
      </c>
    </row>
    <row r="105" spans="1:7" ht="30">
      <c r="A105" s="84">
        <v>122942</v>
      </c>
      <c r="B105" s="10">
        <v>100</v>
      </c>
      <c r="C105" s="11" t="s">
        <v>205</v>
      </c>
      <c r="D105" s="12">
        <v>0.55000000000000004</v>
      </c>
      <c r="E105" s="13">
        <f t="shared" si="11"/>
        <v>55.000000000000007</v>
      </c>
      <c r="F105" s="42"/>
      <c r="G105" s="6">
        <f t="shared" si="12"/>
        <v>0</v>
      </c>
    </row>
    <row r="106" spans="1:7" ht="30">
      <c r="A106" s="84">
        <v>122943</v>
      </c>
      <c r="B106" s="10">
        <v>50</v>
      </c>
      <c r="C106" s="11" t="s">
        <v>97</v>
      </c>
      <c r="D106" s="12">
        <v>0.8</v>
      </c>
      <c r="E106" s="13">
        <f t="shared" si="11"/>
        <v>40</v>
      </c>
      <c r="F106" s="42"/>
      <c r="G106" s="6">
        <f t="shared" si="12"/>
        <v>0</v>
      </c>
    </row>
    <row r="107" spans="1:7" ht="30">
      <c r="A107" s="84">
        <v>122944</v>
      </c>
      <c r="B107" s="10">
        <v>50</v>
      </c>
      <c r="C107" s="11" t="s">
        <v>98</v>
      </c>
      <c r="D107" s="12">
        <v>0.86</v>
      </c>
      <c r="E107" s="13">
        <f t="shared" si="11"/>
        <v>43</v>
      </c>
      <c r="F107" s="42"/>
      <c r="G107" s="6">
        <f t="shared" si="12"/>
        <v>0</v>
      </c>
    </row>
    <row r="108" spans="1:7" ht="30">
      <c r="A108" s="81">
        <v>251671</v>
      </c>
      <c r="B108" s="3">
        <v>500</v>
      </c>
      <c r="C108" s="3" t="s">
        <v>99</v>
      </c>
      <c r="D108" s="28">
        <v>0.22</v>
      </c>
      <c r="E108" s="2">
        <f t="shared" si="11"/>
        <v>110</v>
      </c>
      <c r="F108" s="5"/>
      <c r="G108" s="6">
        <f>E108*F108</f>
        <v>0</v>
      </c>
    </row>
    <row r="109" spans="1:7" ht="30">
      <c r="A109" s="82">
        <v>123243</v>
      </c>
      <c r="B109" s="3">
        <v>300</v>
      </c>
      <c r="C109" s="29" t="s">
        <v>100</v>
      </c>
      <c r="D109" s="30">
        <v>0.22</v>
      </c>
      <c r="E109" s="2">
        <f t="shared" ref="E109" si="13">(D109*B109)</f>
        <v>66</v>
      </c>
      <c r="F109" s="5"/>
      <c r="G109" s="6">
        <f>E109*F109</f>
        <v>0</v>
      </c>
    </row>
    <row r="110" spans="1:7" ht="30">
      <c r="A110" s="95" t="s">
        <v>101</v>
      </c>
      <c r="B110" s="95"/>
      <c r="C110" s="113"/>
      <c r="D110" s="113"/>
      <c r="E110" s="95"/>
      <c r="F110" s="95"/>
      <c r="G110" s="95"/>
    </row>
    <row r="111" spans="1:7" ht="30">
      <c r="A111" s="81">
        <v>216421</v>
      </c>
      <c r="B111" s="3">
        <v>250</v>
      </c>
      <c r="C111" s="3" t="s">
        <v>102</v>
      </c>
      <c r="D111" s="4">
        <v>0.2</v>
      </c>
      <c r="E111" s="2">
        <f t="shared" ref="E111:E116" si="14">(D111*B111)</f>
        <v>50</v>
      </c>
      <c r="F111" s="5"/>
      <c r="G111" s="6">
        <f t="shared" ref="G111:G116" si="15">E111*F111</f>
        <v>0</v>
      </c>
    </row>
    <row r="112" spans="1:7" ht="30">
      <c r="A112" s="81">
        <v>212541</v>
      </c>
      <c r="B112" s="3">
        <v>100</v>
      </c>
      <c r="C112" s="3" t="s">
        <v>103</v>
      </c>
      <c r="D112" s="4">
        <v>0.28000000000000003</v>
      </c>
      <c r="E112" s="2">
        <f t="shared" si="14"/>
        <v>28.000000000000004</v>
      </c>
      <c r="F112" s="5"/>
      <c r="G112" s="6">
        <f t="shared" si="15"/>
        <v>0</v>
      </c>
    </row>
    <row r="113" spans="1:7" ht="30">
      <c r="A113" s="81">
        <v>210160</v>
      </c>
      <c r="B113" s="3">
        <v>100</v>
      </c>
      <c r="C113" s="3" t="s">
        <v>104</v>
      </c>
      <c r="D113" s="4">
        <v>0.36</v>
      </c>
      <c r="E113" s="2">
        <f t="shared" si="14"/>
        <v>36</v>
      </c>
      <c r="F113" s="5"/>
      <c r="G113" s="6">
        <f t="shared" si="15"/>
        <v>0</v>
      </c>
    </row>
    <row r="114" spans="1:7" ht="30">
      <c r="A114" s="81">
        <v>212543</v>
      </c>
      <c r="B114" s="3">
        <v>100</v>
      </c>
      <c r="C114" s="3" t="s">
        <v>105</v>
      </c>
      <c r="D114" s="4">
        <v>0.42</v>
      </c>
      <c r="E114" s="2">
        <f t="shared" si="14"/>
        <v>42</v>
      </c>
      <c r="F114" s="5"/>
      <c r="G114" s="6">
        <f t="shared" si="15"/>
        <v>0</v>
      </c>
    </row>
    <row r="115" spans="1:7" ht="30">
      <c r="A115" s="81">
        <v>244418</v>
      </c>
      <c r="B115" s="3">
        <v>50</v>
      </c>
      <c r="C115" s="3" t="s">
        <v>106</v>
      </c>
      <c r="D115" s="4">
        <v>0.72</v>
      </c>
      <c r="E115" s="2">
        <f t="shared" si="14"/>
        <v>36</v>
      </c>
      <c r="F115" s="5"/>
      <c r="G115" s="6">
        <f t="shared" si="15"/>
        <v>0</v>
      </c>
    </row>
    <row r="116" spans="1:7" ht="30">
      <c r="A116" s="81">
        <v>122807</v>
      </c>
      <c r="B116" s="3">
        <v>50</v>
      </c>
      <c r="C116" s="3" t="s">
        <v>107</v>
      </c>
      <c r="D116" s="4">
        <v>0.76</v>
      </c>
      <c r="E116" s="2">
        <f t="shared" si="14"/>
        <v>38</v>
      </c>
      <c r="F116" s="5"/>
      <c r="G116" s="6">
        <f t="shared" si="15"/>
        <v>0</v>
      </c>
    </row>
    <row r="117" spans="1:7" ht="30">
      <c r="A117" s="95" t="s">
        <v>108</v>
      </c>
      <c r="B117" s="95"/>
      <c r="C117" s="95"/>
      <c r="D117" s="95"/>
      <c r="E117" s="95"/>
      <c r="F117" s="95"/>
      <c r="G117" s="95"/>
    </row>
    <row r="118" spans="1:7" ht="30">
      <c r="A118" s="81">
        <v>133624</v>
      </c>
      <c r="B118" s="1">
        <v>36</v>
      </c>
      <c r="C118" s="3" t="s">
        <v>109</v>
      </c>
      <c r="D118" s="4">
        <v>1.6</v>
      </c>
      <c r="E118" s="2">
        <f>(D118*B118)</f>
        <v>57.6</v>
      </c>
      <c r="F118" s="5"/>
      <c r="G118" s="6">
        <f>E118*F118</f>
        <v>0</v>
      </c>
    </row>
    <row r="119" spans="1:7" ht="30">
      <c r="A119" s="81">
        <v>272924</v>
      </c>
      <c r="B119" s="1">
        <v>24</v>
      </c>
      <c r="C119" s="3" t="s">
        <v>110</v>
      </c>
      <c r="D119" s="4">
        <v>2.35</v>
      </c>
      <c r="E119" s="2">
        <f>(D119*B119)</f>
        <v>56.400000000000006</v>
      </c>
      <c r="F119" s="5"/>
      <c r="G119" s="6">
        <f>E119*F119</f>
        <v>0</v>
      </c>
    </row>
    <row r="120" spans="1:7" ht="30">
      <c r="A120" s="82">
        <v>237566</v>
      </c>
      <c r="B120" s="1">
        <v>16</v>
      </c>
      <c r="C120" s="3" t="s">
        <v>111</v>
      </c>
      <c r="D120" s="14">
        <v>9.11</v>
      </c>
      <c r="E120" s="2">
        <f>(D120*B120)</f>
        <v>145.76</v>
      </c>
      <c r="F120" s="5"/>
      <c r="G120" s="6">
        <f>E120*F120</f>
        <v>0</v>
      </c>
    </row>
    <row r="121" spans="1:7" ht="30">
      <c r="A121" s="95" t="s">
        <v>112</v>
      </c>
      <c r="B121" s="95"/>
      <c r="C121" s="95"/>
      <c r="D121" s="95"/>
      <c r="E121" s="95"/>
      <c r="F121" s="95"/>
      <c r="G121" s="95"/>
    </row>
    <row r="122" spans="1:7" ht="30">
      <c r="A122" s="81">
        <v>162712</v>
      </c>
      <c r="B122" s="3">
        <v>50</v>
      </c>
      <c r="C122" s="3" t="s">
        <v>113</v>
      </c>
      <c r="D122" s="73">
        <v>2.68</v>
      </c>
      <c r="E122" s="2">
        <f>(D122*B122)</f>
        <v>134</v>
      </c>
      <c r="F122" s="5"/>
      <c r="G122" s="6">
        <f>E122*F122</f>
        <v>0</v>
      </c>
    </row>
    <row r="123" spans="1:7" ht="30">
      <c r="A123" s="95" t="s">
        <v>114</v>
      </c>
      <c r="B123" s="95"/>
      <c r="C123" s="95"/>
      <c r="D123" s="95"/>
      <c r="E123" s="95"/>
      <c r="F123" s="95"/>
      <c r="G123" s="95"/>
    </row>
    <row r="124" spans="1:7" ht="30">
      <c r="A124" s="81">
        <v>152775</v>
      </c>
      <c r="B124" s="3">
        <v>500</v>
      </c>
      <c r="C124" s="3" t="s">
        <v>115</v>
      </c>
      <c r="D124" s="28">
        <v>0.05</v>
      </c>
      <c r="E124" s="2">
        <f>(D124*B124)</f>
        <v>25</v>
      </c>
      <c r="F124" s="5"/>
      <c r="G124" s="6">
        <f>E124*F124</f>
        <v>0</v>
      </c>
    </row>
    <row r="125" spans="1:7" ht="30">
      <c r="A125" s="95" t="s">
        <v>116</v>
      </c>
      <c r="B125" s="95"/>
      <c r="C125" s="95"/>
      <c r="D125" s="95"/>
      <c r="E125" s="95"/>
      <c r="F125" s="95"/>
      <c r="G125" s="95"/>
    </row>
    <row r="126" spans="1:7" ht="30">
      <c r="A126" s="81">
        <v>113782</v>
      </c>
      <c r="B126" s="3">
        <v>25</v>
      </c>
      <c r="C126" s="3" t="s">
        <v>117</v>
      </c>
      <c r="D126" s="4">
        <v>1.72</v>
      </c>
      <c r="E126" s="2">
        <f>(D126*B126)</f>
        <v>43</v>
      </c>
      <c r="F126" s="5"/>
      <c r="G126" s="6">
        <f>E126*F126</f>
        <v>0</v>
      </c>
    </row>
    <row r="127" spans="1:7" ht="30">
      <c r="A127" s="81">
        <v>113799</v>
      </c>
      <c r="B127" s="3">
        <v>25</v>
      </c>
      <c r="C127" s="3" t="s">
        <v>118</v>
      </c>
      <c r="D127" s="4">
        <v>2.23</v>
      </c>
      <c r="E127" s="2">
        <f>(D127*B127)</f>
        <v>55.75</v>
      </c>
      <c r="F127" s="5"/>
      <c r="G127" s="6">
        <f>E127*F127</f>
        <v>0</v>
      </c>
    </row>
    <row r="128" spans="1:7" ht="30">
      <c r="A128" s="81">
        <v>114126</v>
      </c>
      <c r="B128" s="3">
        <v>50</v>
      </c>
      <c r="C128" s="3" t="s">
        <v>119</v>
      </c>
      <c r="D128" s="4">
        <v>0.17</v>
      </c>
      <c r="E128" s="2">
        <f>(D128*B128)</f>
        <v>8.5</v>
      </c>
      <c r="F128" s="5"/>
      <c r="G128" s="6">
        <f>E128*F128</f>
        <v>0</v>
      </c>
    </row>
    <row r="129" spans="1:7" ht="30">
      <c r="A129" s="95" t="s">
        <v>120</v>
      </c>
      <c r="B129" s="95"/>
      <c r="C129" s="95"/>
      <c r="D129" s="95"/>
      <c r="E129" s="95"/>
      <c r="F129" s="95"/>
      <c r="G129" s="95"/>
    </row>
    <row r="130" spans="1:7" ht="30">
      <c r="A130" s="81">
        <v>109398</v>
      </c>
      <c r="B130" s="3">
        <v>50</v>
      </c>
      <c r="C130" s="3" t="s">
        <v>121</v>
      </c>
      <c r="D130" s="4">
        <v>1.85</v>
      </c>
      <c r="E130" s="2">
        <f>(D130*B130)</f>
        <v>92.5</v>
      </c>
      <c r="F130" s="5"/>
      <c r="G130" s="6">
        <f>E130*F130</f>
        <v>0</v>
      </c>
    </row>
    <row r="131" spans="1:7" ht="30">
      <c r="A131" s="81">
        <v>109462</v>
      </c>
      <c r="B131" s="3">
        <v>25</v>
      </c>
      <c r="C131" s="3" t="s">
        <v>122</v>
      </c>
      <c r="D131" s="4">
        <v>3.4</v>
      </c>
      <c r="E131" s="2">
        <f>(D131*B131)</f>
        <v>85</v>
      </c>
      <c r="F131" s="5"/>
      <c r="G131" s="6">
        <f t="shared" ref="G131" si="16">E131*F131</f>
        <v>0</v>
      </c>
    </row>
    <row r="132" spans="1:7" ht="30">
      <c r="A132" s="95" t="s">
        <v>123</v>
      </c>
      <c r="B132" s="95"/>
      <c r="C132" s="95"/>
      <c r="D132" s="95"/>
      <c r="E132" s="95"/>
      <c r="F132" s="95"/>
      <c r="G132" s="95"/>
    </row>
    <row r="133" spans="1:7" ht="30">
      <c r="A133" s="87">
        <v>244399</v>
      </c>
      <c r="B133" s="21">
        <v>12</v>
      </c>
      <c r="C133" s="31" t="s">
        <v>124</v>
      </c>
      <c r="D133" s="32">
        <v>1.45</v>
      </c>
      <c r="E133" s="23">
        <f>(D133*B133)</f>
        <v>17.399999999999999</v>
      </c>
      <c r="F133" s="41"/>
      <c r="G133" s="33">
        <f>E133*F133</f>
        <v>0</v>
      </c>
    </row>
    <row r="134" spans="1:7" ht="30">
      <c r="A134" s="87">
        <v>144947</v>
      </c>
      <c r="B134" s="21">
        <v>4</v>
      </c>
      <c r="C134" s="31" t="s">
        <v>125</v>
      </c>
      <c r="D134" s="32">
        <v>15.35</v>
      </c>
      <c r="E134" s="23">
        <f>(D134*B134)</f>
        <v>61.4</v>
      </c>
      <c r="F134" s="41"/>
      <c r="G134" s="33">
        <f t="shared" ref="G134:G137" si="17">E134*F134</f>
        <v>0</v>
      </c>
    </row>
    <row r="135" spans="1:7" ht="30">
      <c r="A135" s="87">
        <v>142453</v>
      </c>
      <c r="B135" s="21">
        <v>500</v>
      </c>
      <c r="C135" s="31" t="s">
        <v>126</v>
      </c>
      <c r="D135" s="32">
        <v>0.11</v>
      </c>
      <c r="E135" s="23">
        <f>(D135*B135)</f>
        <v>55</v>
      </c>
      <c r="F135" s="41"/>
      <c r="G135" s="33">
        <f t="shared" si="17"/>
        <v>0</v>
      </c>
    </row>
    <row r="136" spans="1:7" ht="30">
      <c r="A136" s="87">
        <v>254658</v>
      </c>
      <c r="B136" s="21">
        <v>1</v>
      </c>
      <c r="C136" s="31" t="s">
        <v>127</v>
      </c>
      <c r="D136" s="22"/>
      <c r="E136" s="23">
        <v>5.25</v>
      </c>
      <c r="F136" s="41"/>
      <c r="G136" s="33">
        <f t="shared" si="17"/>
        <v>0</v>
      </c>
    </row>
    <row r="137" spans="1:7" ht="30">
      <c r="A137" s="87">
        <v>249645</v>
      </c>
      <c r="B137" s="21">
        <v>10</v>
      </c>
      <c r="C137" s="31" t="s">
        <v>128</v>
      </c>
      <c r="D137" s="32">
        <v>0.5</v>
      </c>
      <c r="E137" s="23">
        <f>(D137*B137)</f>
        <v>5</v>
      </c>
      <c r="F137" s="41"/>
      <c r="G137" s="33">
        <f t="shared" si="17"/>
        <v>0</v>
      </c>
    </row>
    <row r="138" spans="1:7" ht="30">
      <c r="A138" s="95" t="s">
        <v>129</v>
      </c>
      <c r="B138" s="95"/>
      <c r="C138" s="95"/>
      <c r="D138" s="95"/>
      <c r="E138" s="95"/>
      <c r="F138" s="95"/>
      <c r="G138" s="95"/>
    </row>
    <row r="139" spans="1:7" ht="30">
      <c r="A139" s="87">
        <v>163994</v>
      </c>
      <c r="B139" s="21">
        <v>16</v>
      </c>
      <c r="C139" s="31" t="s">
        <v>130</v>
      </c>
      <c r="D139" s="32">
        <v>2.4</v>
      </c>
      <c r="E139" s="23">
        <f t="shared" ref="E139:E144" si="18">(D139*B139)</f>
        <v>38.4</v>
      </c>
      <c r="F139" s="41"/>
      <c r="G139" s="33">
        <f>E139*F139</f>
        <v>0</v>
      </c>
    </row>
    <row r="140" spans="1:7" ht="30">
      <c r="A140" s="89">
        <v>166950</v>
      </c>
      <c r="B140" s="46">
        <v>6</v>
      </c>
      <c r="C140" s="47" t="s">
        <v>131</v>
      </c>
      <c r="D140" s="44">
        <f>41.69/6</f>
        <v>6.9483333333333333</v>
      </c>
      <c r="E140" s="48">
        <f t="shared" si="18"/>
        <v>41.69</v>
      </c>
      <c r="F140" s="41"/>
      <c r="G140" s="33">
        <f t="shared" ref="G140:G176" si="19">E140*F140</f>
        <v>0</v>
      </c>
    </row>
    <row r="141" spans="1:7" ht="30">
      <c r="A141" s="90">
        <v>170894</v>
      </c>
      <c r="B141" s="46">
        <v>12</v>
      </c>
      <c r="C141" s="47" t="s">
        <v>132</v>
      </c>
      <c r="D141" s="44">
        <v>4.87</v>
      </c>
      <c r="E141" s="48">
        <f t="shared" si="18"/>
        <v>58.44</v>
      </c>
      <c r="F141" s="41"/>
      <c r="G141" s="33">
        <f t="shared" si="19"/>
        <v>0</v>
      </c>
    </row>
    <row r="142" spans="1:7" ht="30">
      <c r="A142" s="90">
        <v>168555</v>
      </c>
      <c r="B142" s="49">
        <v>250</v>
      </c>
      <c r="C142" s="50" t="s">
        <v>174</v>
      </c>
      <c r="D142" s="44">
        <f>38.93/250</f>
        <v>0.15572</v>
      </c>
      <c r="E142" s="48">
        <f t="shared" si="18"/>
        <v>38.93</v>
      </c>
      <c r="F142" s="41"/>
      <c r="G142" s="33">
        <f t="shared" si="19"/>
        <v>0</v>
      </c>
    </row>
    <row r="143" spans="1:7" ht="30">
      <c r="A143" s="89">
        <v>168648</v>
      </c>
      <c r="B143" s="49">
        <v>500</v>
      </c>
      <c r="C143" s="49" t="s">
        <v>175</v>
      </c>
      <c r="D143" s="44">
        <f>36.63/500</f>
        <v>7.3260000000000006E-2</v>
      </c>
      <c r="E143" s="48">
        <f t="shared" si="18"/>
        <v>36.630000000000003</v>
      </c>
      <c r="F143" s="41"/>
      <c r="G143" s="33">
        <f t="shared" si="19"/>
        <v>0</v>
      </c>
    </row>
    <row r="144" spans="1:7" ht="30">
      <c r="A144" s="89">
        <v>169026</v>
      </c>
      <c r="B144" s="49">
        <v>100</v>
      </c>
      <c r="C144" s="49" t="s">
        <v>176</v>
      </c>
      <c r="D144" s="44">
        <f>22.25/B144</f>
        <v>0.2225</v>
      </c>
      <c r="E144" s="48">
        <f t="shared" si="18"/>
        <v>22.25</v>
      </c>
      <c r="F144" s="41"/>
      <c r="G144" s="33">
        <f t="shared" si="19"/>
        <v>0</v>
      </c>
    </row>
    <row r="145" spans="1:7" ht="30">
      <c r="A145" s="90">
        <v>168613</v>
      </c>
      <c r="B145" s="49">
        <v>1000</v>
      </c>
      <c r="C145" s="49" t="s">
        <v>177</v>
      </c>
      <c r="D145" s="44"/>
      <c r="E145" s="48">
        <v>12.47</v>
      </c>
      <c r="F145" s="41"/>
      <c r="G145" s="33">
        <f t="shared" si="19"/>
        <v>0</v>
      </c>
    </row>
    <row r="146" spans="1:7" ht="60">
      <c r="A146" s="90">
        <v>169949</v>
      </c>
      <c r="B146" s="49">
        <v>12</v>
      </c>
      <c r="C146" s="49" t="s">
        <v>178</v>
      </c>
      <c r="D146" s="44">
        <f>76.16/12</f>
        <v>6.3466666666666667</v>
      </c>
      <c r="E146" s="48">
        <f t="shared" ref="E146:E159" si="20">(D146*B146)</f>
        <v>76.16</v>
      </c>
      <c r="F146" s="41"/>
      <c r="G146" s="33">
        <f t="shared" si="19"/>
        <v>0</v>
      </c>
    </row>
    <row r="147" spans="1:7" ht="30">
      <c r="A147" s="89">
        <v>171198</v>
      </c>
      <c r="B147" s="49">
        <v>12</v>
      </c>
      <c r="C147" s="51" t="s">
        <v>173</v>
      </c>
      <c r="D147" s="44">
        <f>48.16/12</f>
        <v>4.0133333333333328</v>
      </c>
      <c r="E147" s="48">
        <f t="shared" si="20"/>
        <v>48.16</v>
      </c>
      <c r="F147" s="41"/>
      <c r="G147" s="33">
        <f t="shared" si="19"/>
        <v>0</v>
      </c>
    </row>
    <row r="148" spans="1:7" ht="30">
      <c r="A148" s="89">
        <v>171199</v>
      </c>
      <c r="B148" s="49">
        <v>12</v>
      </c>
      <c r="C148" s="51" t="s">
        <v>172</v>
      </c>
      <c r="D148" s="44">
        <v>4.2</v>
      </c>
      <c r="E148" s="48">
        <f t="shared" si="20"/>
        <v>50.400000000000006</v>
      </c>
      <c r="F148" s="41"/>
      <c r="G148" s="33">
        <f t="shared" si="19"/>
        <v>0</v>
      </c>
    </row>
    <row r="149" spans="1:7" ht="30">
      <c r="A149" s="89">
        <v>172220</v>
      </c>
      <c r="B149" s="49">
        <v>12</v>
      </c>
      <c r="C149" s="51" t="s">
        <v>179</v>
      </c>
      <c r="D149" s="44">
        <f>53.92/12</f>
        <v>4.4933333333333332</v>
      </c>
      <c r="E149" s="48">
        <f t="shared" si="20"/>
        <v>53.92</v>
      </c>
      <c r="F149" s="41"/>
      <c r="G149" s="33">
        <f t="shared" si="19"/>
        <v>0</v>
      </c>
    </row>
    <row r="150" spans="1:7" ht="30">
      <c r="A150" s="89">
        <v>171205</v>
      </c>
      <c r="B150" s="49">
        <v>4</v>
      </c>
      <c r="C150" s="51" t="s">
        <v>171</v>
      </c>
      <c r="D150" s="44">
        <v>11.05</v>
      </c>
      <c r="E150" s="48">
        <f t="shared" si="20"/>
        <v>44.2</v>
      </c>
      <c r="F150" s="41"/>
      <c r="G150" s="33">
        <f t="shared" si="19"/>
        <v>0</v>
      </c>
    </row>
    <row r="151" spans="1:7" ht="30">
      <c r="A151" s="89">
        <v>172270</v>
      </c>
      <c r="B151" s="49">
        <v>12</v>
      </c>
      <c r="C151" s="51" t="s">
        <v>170</v>
      </c>
      <c r="D151" s="44">
        <f>61.92/12</f>
        <v>5.16</v>
      </c>
      <c r="E151" s="48">
        <f t="shared" si="20"/>
        <v>61.92</v>
      </c>
      <c r="F151" s="41"/>
      <c r="G151" s="33">
        <f t="shared" si="19"/>
        <v>0</v>
      </c>
    </row>
    <row r="152" spans="1:7" ht="30">
      <c r="A152" s="89">
        <v>171220</v>
      </c>
      <c r="B152" s="49">
        <v>12</v>
      </c>
      <c r="C152" s="51" t="s">
        <v>169</v>
      </c>
      <c r="D152" s="44">
        <v>3.1</v>
      </c>
      <c r="E152" s="48">
        <f t="shared" si="20"/>
        <v>37.200000000000003</v>
      </c>
      <c r="F152" s="41"/>
      <c r="G152" s="33">
        <f t="shared" si="19"/>
        <v>0</v>
      </c>
    </row>
    <row r="153" spans="1:7" ht="30">
      <c r="A153" s="91">
        <v>171345</v>
      </c>
      <c r="B153" s="52">
        <v>12</v>
      </c>
      <c r="C153" s="51" t="s">
        <v>167</v>
      </c>
      <c r="D153" s="44">
        <f>49.88/12</f>
        <v>4.1566666666666672</v>
      </c>
      <c r="E153" s="48">
        <f t="shared" si="20"/>
        <v>49.88000000000001</v>
      </c>
      <c r="F153" s="41"/>
      <c r="G153" s="33">
        <f t="shared" si="19"/>
        <v>0</v>
      </c>
    </row>
    <row r="154" spans="1:7" ht="30">
      <c r="A154" s="92">
        <v>164336</v>
      </c>
      <c r="B154" s="49">
        <v>6</v>
      </c>
      <c r="C154" s="51" t="s">
        <v>196</v>
      </c>
      <c r="D154" s="44">
        <f>27.87/6</f>
        <v>4.6450000000000005</v>
      </c>
      <c r="E154" s="48">
        <f t="shared" si="20"/>
        <v>27.870000000000005</v>
      </c>
      <c r="F154" s="41"/>
      <c r="G154" s="33">
        <f t="shared" si="19"/>
        <v>0</v>
      </c>
    </row>
    <row r="155" spans="1:7" ht="30">
      <c r="A155" s="92">
        <v>164255</v>
      </c>
      <c r="B155" s="49">
        <v>6</v>
      </c>
      <c r="C155" s="51" t="s">
        <v>200</v>
      </c>
      <c r="D155" s="44">
        <f>47/6</f>
        <v>7.833333333333333</v>
      </c>
      <c r="E155" s="48">
        <f t="shared" si="20"/>
        <v>47</v>
      </c>
      <c r="F155" s="41"/>
      <c r="G155" s="33">
        <f t="shared" si="19"/>
        <v>0</v>
      </c>
    </row>
    <row r="156" spans="1:7" ht="30">
      <c r="A156" s="92">
        <v>276653</v>
      </c>
      <c r="B156" s="49">
        <v>12</v>
      </c>
      <c r="C156" s="51" t="s">
        <v>197</v>
      </c>
      <c r="D156" s="44">
        <f>40/12</f>
        <v>3.3333333333333335</v>
      </c>
      <c r="E156" s="48">
        <f t="shared" si="20"/>
        <v>40</v>
      </c>
      <c r="F156" s="41"/>
      <c r="G156" s="33">
        <f t="shared" si="19"/>
        <v>0</v>
      </c>
    </row>
    <row r="157" spans="1:7" ht="30">
      <c r="A157" s="92">
        <v>276649</v>
      </c>
      <c r="B157" s="49">
        <v>96</v>
      </c>
      <c r="C157" s="51" t="s">
        <v>198</v>
      </c>
      <c r="D157" s="44">
        <f>59/96</f>
        <v>0.61458333333333337</v>
      </c>
      <c r="E157" s="48">
        <f t="shared" si="20"/>
        <v>59</v>
      </c>
      <c r="F157" s="41"/>
      <c r="G157" s="33">
        <f t="shared" si="19"/>
        <v>0</v>
      </c>
    </row>
    <row r="158" spans="1:7" ht="30">
      <c r="A158" s="92">
        <v>163994</v>
      </c>
      <c r="B158" s="49">
        <v>16</v>
      </c>
      <c r="C158" s="51" t="s">
        <v>199</v>
      </c>
      <c r="D158" s="44">
        <f>36.67/16</f>
        <v>2.2918750000000001</v>
      </c>
      <c r="E158" s="48">
        <f t="shared" si="20"/>
        <v>36.67</v>
      </c>
      <c r="F158" s="41"/>
      <c r="G158" s="33">
        <f t="shared" si="19"/>
        <v>0</v>
      </c>
    </row>
    <row r="159" spans="1:7" ht="30">
      <c r="A159" s="89">
        <v>166489</v>
      </c>
      <c r="B159" s="49">
        <v>5000</v>
      </c>
      <c r="C159" s="49" t="s">
        <v>133</v>
      </c>
      <c r="D159" s="44">
        <f>33.24/5000</f>
        <v>6.6480000000000003E-3</v>
      </c>
      <c r="E159" s="48">
        <f t="shared" si="20"/>
        <v>33.24</v>
      </c>
      <c r="F159" s="41"/>
      <c r="G159" s="33">
        <f t="shared" si="19"/>
        <v>0</v>
      </c>
    </row>
    <row r="160" spans="1:7" ht="30">
      <c r="A160" s="93">
        <v>163926</v>
      </c>
      <c r="B160" s="49">
        <v>30</v>
      </c>
      <c r="C160" s="51" t="s">
        <v>134</v>
      </c>
      <c r="D160" s="44">
        <f>24.33/30</f>
        <v>0.81099999999999994</v>
      </c>
      <c r="E160" s="48">
        <f t="shared" ref="E160:E174" si="21">(D160*B160)</f>
        <v>24.33</v>
      </c>
      <c r="F160" s="41"/>
      <c r="G160" s="33">
        <f t="shared" si="19"/>
        <v>0</v>
      </c>
    </row>
    <row r="161" spans="1:7" ht="30">
      <c r="A161" s="94">
        <v>164085</v>
      </c>
      <c r="B161" s="52">
        <v>30</v>
      </c>
      <c r="C161" s="51" t="s">
        <v>145</v>
      </c>
      <c r="D161" s="44">
        <f>36.67/30</f>
        <v>1.2223333333333335</v>
      </c>
      <c r="E161" s="48">
        <f t="shared" si="21"/>
        <v>36.67</v>
      </c>
      <c r="F161" s="41"/>
      <c r="G161" s="33">
        <f t="shared" si="19"/>
        <v>0</v>
      </c>
    </row>
    <row r="162" spans="1:7" ht="30">
      <c r="A162" s="77" t="s">
        <v>135</v>
      </c>
      <c r="B162" s="52">
        <v>6</v>
      </c>
      <c r="C162" s="49" t="s">
        <v>136</v>
      </c>
      <c r="D162" s="44">
        <f>78.47/B162</f>
        <v>13.078333333333333</v>
      </c>
      <c r="E162" s="48">
        <f t="shared" si="21"/>
        <v>78.47</v>
      </c>
      <c r="F162" s="41"/>
      <c r="G162" s="33">
        <f t="shared" si="19"/>
        <v>0</v>
      </c>
    </row>
    <row r="163" spans="1:7" ht="30">
      <c r="A163" s="77" t="s">
        <v>137</v>
      </c>
      <c r="B163" s="52">
        <v>1000</v>
      </c>
      <c r="C163" s="53" t="s">
        <v>147</v>
      </c>
      <c r="D163" s="44">
        <f>40.33/B163</f>
        <v>4.0329999999999998E-2</v>
      </c>
      <c r="E163" s="48">
        <f t="shared" si="21"/>
        <v>40.33</v>
      </c>
      <c r="F163" s="41"/>
      <c r="G163" s="33">
        <f t="shared" si="19"/>
        <v>0</v>
      </c>
    </row>
    <row r="164" spans="1:7" ht="30">
      <c r="A164" s="77" t="s">
        <v>138</v>
      </c>
      <c r="B164" s="52">
        <v>1000</v>
      </c>
      <c r="C164" s="51" t="s">
        <v>146</v>
      </c>
      <c r="D164" s="44">
        <v>0.06</v>
      </c>
      <c r="E164" s="48">
        <f t="shared" si="21"/>
        <v>60</v>
      </c>
      <c r="F164" s="41"/>
      <c r="G164" s="33">
        <f t="shared" si="19"/>
        <v>0</v>
      </c>
    </row>
    <row r="165" spans="1:7" ht="30">
      <c r="A165" s="77" t="s">
        <v>139</v>
      </c>
      <c r="B165" s="52">
        <v>12</v>
      </c>
      <c r="C165" s="49" t="s">
        <v>148</v>
      </c>
      <c r="D165" s="44">
        <f>85/12</f>
        <v>7.083333333333333</v>
      </c>
      <c r="E165" s="48">
        <f t="shared" si="21"/>
        <v>85</v>
      </c>
      <c r="F165" s="41"/>
      <c r="G165" s="33">
        <f t="shared" si="19"/>
        <v>0</v>
      </c>
    </row>
    <row r="166" spans="1:7" ht="30">
      <c r="A166" s="77" t="s">
        <v>140</v>
      </c>
      <c r="B166" s="52">
        <v>2</v>
      </c>
      <c r="C166" s="53" t="s">
        <v>141</v>
      </c>
      <c r="D166" s="44">
        <f>8.8/2</f>
        <v>4.4000000000000004</v>
      </c>
      <c r="E166" s="48">
        <f t="shared" si="21"/>
        <v>8.8000000000000007</v>
      </c>
      <c r="F166" s="41"/>
      <c r="G166" s="33">
        <f t="shared" si="19"/>
        <v>0</v>
      </c>
    </row>
    <row r="167" spans="1:7" ht="30">
      <c r="A167" s="77">
        <v>262191</v>
      </c>
      <c r="B167" s="54">
        <v>250</v>
      </c>
      <c r="C167" s="53" t="s">
        <v>149</v>
      </c>
      <c r="D167" s="44">
        <f>49.96/250</f>
        <v>0.19983999999999999</v>
      </c>
      <c r="E167" s="48">
        <f t="shared" si="21"/>
        <v>49.96</v>
      </c>
      <c r="F167" s="41"/>
      <c r="G167" s="33">
        <f t="shared" si="19"/>
        <v>0</v>
      </c>
    </row>
    <row r="168" spans="1:7" ht="30">
      <c r="A168" s="77">
        <v>275333</v>
      </c>
      <c r="B168" s="54">
        <v>1000</v>
      </c>
      <c r="C168" s="53" t="s">
        <v>150</v>
      </c>
      <c r="D168" s="44">
        <v>0.03</v>
      </c>
      <c r="E168" s="48">
        <f t="shared" si="21"/>
        <v>30</v>
      </c>
      <c r="F168" s="41"/>
      <c r="G168" s="33">
        <f t="shared" si="19"/>
        <v>0</v>
      </c>
    </row>
    <row r="169" spans="1:7" ht="30">
      <c r="A169" s="77">
        <v>270204</v>
      </c>
      <c r="B169" s="54">
        <v>250</v>
      </c>
      <c r="C169" s="53" t="s">
        <v>151</v>
      </c>
      <c r="D169" s="44">
        <f>71.61/250</f>
        <v>0.28643999999999997</v>
      </c>
      <c r="E169" s="55">
        <f t="shared" si="21"/>
        <v>71.61</v>
      </c>
      <c r="F169" s="41"/>
      <c r="G169" s="33">
        <f t="shared" si="19"/>
        <v>0</v>
      </c>
    </row>
    <row r="170" spans="1:7" ht="30">
      <c r="A170" s="77">
        <v>248779</v>
      </c>
      <c r="B170" s="54">
        <v>1000</v>
      </c>
      <c r="C170" s="53" t="s">
        <v>152</v>
      </c>
      <c r="D170" s="44">
        <v>0.03</v>
      </c>
      <c r="E170" s="56">
        <f t="shared" si="21"/>
        <v>30</v>
      </c>
      <c r="F170" s="60"/>
      <c r="G170" s="33">
        <f t="shared" si="19"/>
        <v>0</v>
      </c>
    </row>
    <row r="171" spans="1:7" ht="30">
      <c r="A171" s="77">
        <v>253020</v>
      </c>
      <c r="B171" s="54">
        <v>1000</v>
      </c>
      <c r="C171" s="53" t="s">
        <v>153</v>
      </c>
      <c r="D171" s="44">
        <v>0.03</v>
      </c>
      <c r="E171" s="56">
        <f t="shared" si="21"/>
        <v>30</v>
      </c>
      <c r="F171" s="61"/>
      <c r="G171" s="33">
        <f t="shared" si="19"/>
        <v>0</v>
      </c>
    </row>
    <row r="172" spans="1:7" ht="30">
      <c r="A172" s="77">
        <v>264535</v>
      </c>
      <c r="B172" s="54">
        <v>1000</v>
      </c>
      <c r="C172" s="53" t="s">
        <v>154</v>
      </c>
      <c r="D172" s="44">
        <v>0.03</v>
      </c>
      <c r="E172" s="56">
        <f t="shared" si="21"/>
        <v>30</v>
      </c>
      <c r="F172" s="60"/>
      <c r="G172" s="33">
        <f t="shared" si="19"/>
        <v>0</v>
      </c>
    </row>
    <row r="173" spans="1:7" ht="30">
      <c r="A173" s="77">
        <v>275331</v>
      </c>
      <c r="B173" s="54">
        <v>1000</v>
      </c>
      <c r="C173" s="53" t="s">
        <v>155</v>
      </c>
      <c r="D173" s="44">
        <v>7.0000000000000007E-2</v>
      </c>
      <c r="E173" s="56">
        <f t="shared" si="21"/>
        <v>70</v>
      </c>
      <c r="F173" s="61"/>
      <c r="G173" s="33">
        <f t="shared" si="19"/>
        <v>0</v>
      </c>
    </row>
    <row r="174" spans="1:7" ht="30">
      <c r="A174" s="77">
        <v>195591</v>
      </c>
      <c r="B174" s="57">
        <v>6</v>
      </c>
      <c r="C174" s="53" t="s">
        <v>142</v>
      </c>
      <c r="D174" s="44">
        <v>7.31</v>
      </c>
      <c r="E174" s="56">
        <f t="shared" si="21"/>
        <v>43.86</v>
      </c>
      <c r="F174" s="60"/>
      <c r="G174" s="33">
        <f t="shared" si="19"/>
        <v>0</v>
      </c>
    </row>
    <row r="175" spans="1:7" ht="30">
      <c r="A175" s="77">
        <v>271604</v>
      </c>
      <c r="B175" s="54">
        <v>3000</v>
      </c>
      <c r="C175" s="53" t="s">
        <v>156</v>
      </c>
      <c r="D175" s="44"/>
      <c r="E175" s="56">
        <v>41.37</v>
      </c>
      <c r="F175" s="61"/>
      <c r="G175" s="33">
        <f t="shared" si="19"/>
        <v>0</v>
      </c>
    </row>
    <row r="176" spans="1:7" ht="30">
      <c r="A176" s="77">
        <v>184845</v>
      </c>
      <c r="B176" s="57">
        <v>500</v>
      </c>
      <c r="C176" s="57" t="s">
        <v>143</v>
      </c>
      <c r="D176" s="44">
        <f>116.75/500</f>
        <v>0.23350000000000001</v>
      </c>
      <c r="E176" s="56">
        <f>(D176*B176)</f>
        <v>116.75</v>
      </c>
      <c r="F176" s="61"/>
      <c r="G176" s="33">
        <f t="shared" si="19"/>
        <v>0</v>
      </c>
    </row>
    <row r="177" spans="1:7" ht="30">
      <c r="A177" s="78"/>
      <c r="B177" s="58"/>
      <c r="C177" s="58" t="s">
        <v>168</v>
      </c>
      <c r="D177" s="44"/>
      <c r="E177" s="59"/>
      <c r="F177" s="45" t="s">
        <v>144</v>
      </c>
      <c r="G177" s="33">
        <f>SUM(G14:G176)</f>
        <v>40</v>
      </c>
    </row>
    <row r="178" spans="1:7">
      <c r="D178" s="19"/>
    </row>
  </sheetData>
  <sheetProtection algorithmName="SHA-512" hashValue="EwN3kG7M56nttAk6uZPEchFsAHNmTkSnpFn64ra81spE+OMV1TcH7gPAanLniuz7pzp3ov5LL7kHsJes6OS01A==" saltValue="9eYwcdSJnrqhyJc5IApTvw==" spinCount="100000" sheet="1" formatCells="0" formatColumns="0" formatRows="0" insertColumns="0" insertRows="0" insertHyperlinks="0" deleteColumns="0" deleteRows="0" sort="0" autoFilter="0" pivotTables="0"/>
  <mergeCells count="36">
    <mergeCell ref="A3:A4"/>
    <mergeCell ref="D5:E5"/>
    <mergeCell ref="A93:G93"/>
    <mergeCell ref="A88:G88"/>
    <mergeCell ref="A95:G95"/>
    <mergeCell ref="D9:G9"/>
    <mergeCell ref="D10:G10"/>
    <mergeCell ref="D11:G11"/>
    <mergeCell ref="D7:G7"/>
    <mergeCell ref="D4:G4"/>
    <mergeCell ref="F2:G3"/>
    <mergeCell ref="A7:C7"/>
    <mergeCell ref="D8:G8"/>
    <mergeCell ref="A9:C9"/>
    <mergeCell ref="A8:C8"/>
    <mergeCell ref="A132:G132"/>
    <mergeCell ref="A123:G123"/>
    <mergeCell ref="A110:G110"/>
    <mergeCell ref="A117:G117"/>
    <mergeCell ref="A91:G91"/>
    <mergeCell ref="A138:G138"/>
    <mergeCell ref="D2:E3"/>
    <mergeCell ref="A5:C5"/>
    <mergeCell ref="A13:G13"/>
    <mergeCell ref="A36:G36"/>
    <mergeCell ref="A10:C10"/>
    <mergeCell ref="A11:C11"/>
    <mergeCell ref="D6:E6"/>
    <mergeCell ref="F6:G6"/>
    <mergeCell ref="A129:G129"/>
    <mergeCell ref="A125:G125"/>
    <mergeCell ref="A121:G121"/>
    <mergeCell ref="A76:G76"/>
    <mergeCell ref="A82:G82"/>
    <mergeCell ref="A102:G102"/>
    <mergeCell ref="A6:C6"/>
  </mergeCells>
  <phoneticPr fontId="6" type="noConversion"/>
  <printOptions horizontalCentered="1"/>
  <pageMargins left="0.25" right="0.25" top="0.25" bottom="0.25" header="0.3" footer="0.3"/>
  <pageSetup scale="30" fitToHeight="0" orientation="portrait" r:id="rId1"/>
  <rowBreaks count="2" manualBreakCount="2">
    <brk id="75" max="16383" man="1"/>
    <brk id="1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7EE24BF0B64C82F699D2EE5DF16B" ma:contentTypeVersion="18" ma:contentTypeDescription="Create a new document." ma:contentTypeScope="" ma:versionID="8bbe0c86013d66d48ae3cbd93b91d147">
  <xsd:schema xmlns:xsd="http://www.w3.org/2001/XMLSchema" xmlns:xs="http://www.w3.org/2001/XMLSchema" xmlns:p="http://schemas.microsoft.com/office/2006/metadata/properties" xmlns:ns2="55f8bdea-be75-4976-b350-355c42a42ac0" xmlns:ns3="d882a4d4-e713-420e-b1ec-01e1f5dd7cd5" targetNamespace="http://schemas.microsoft.com/office/2006/metadata/properties" ma:root="true" ma:fieldsID="d50451f9e1cecca460526179428911ab" ns2:_="" ns3:_="">
    <xsd:import namespace="55f8bdea-be75-4976-b350-355c42a42ac0"/>
    <xsd:import namespace="d882a4d4-e713-420e-b1ec-01e1f5dd7c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8bdea-be75-4976-b350-355c42a42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011355e-3fca-4997-9c6b-09635de6c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2a4d4-e713-420e-b1ec-01e1f5dd7cd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cbe8c7-4680-4967-8982-b388ef5eb8d3}" ma:internalName="TaxCatchAll" ma:showField="CatchAllData" ma:web="d882a4d4-e713-420e-b1ec-01e1f5dd7c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f8bdea-be75-4976-b350-355c42a42ac0">
      <Terms xmlns="http://schemas.microsoft.com/office/infopath/2007/PartnerControls"/>
    </lcf76f155ced4ddcb4097134ff3c332f>
    <TaxCatchAll xmlns="d882a4d4-e713-420e-b1ec-01e1f5dd7cd5" xsi:nil="true"/>
  </documentManagement>
</p:properties>
</file>

<file path=customXml/itemProps1.xml><?xml version="1.0" encoding="utf-8"?>
<ds:datastoreItem xmlns:ds="http://schemas.openxmlformats.org/officeDocument/2006/customXml" ds:itemID="{744B5270-5270-4285-BDB6-5276186A8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C2CA0B-B858-4634-8D91-EA394A52F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f8bdea-be75-4976-b350-355c42a42ac0"/>
    <ds:schemaRef ds:uri="d882a4d4-e713-420e-b1ec-01e1f5dd7c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3397C-D705-435E-8317-584E234A884C}">
  <ds:schemaRefs>
    <ds:schemaRef ds:uri="55f8bdea-be75-4976-b350-355c42a42ac0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d882a4d4-e713-420e-b1ec-01e1f5dd7cd5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7848d821-407d-4f46-ab48-dbfb459fbd58}" enabled="0" method="" siteId="{7848d821-407d-4f46-ab48-dbfb459fbd5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UPS STORE ORDER FORM</vt:lpstr>
      <vt:lpstr>'UPS STORE ORDER FORM'!Print_Titles</vt:lpstr>
    </vt:vector>
  </TitlesOfParts>
  <Manager/>
  <Company>Ernest Packaging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Kodi Riebling</dc:creator>
  <cp:keywords/>
  <dc:description/>
  <cp:lastModifiedBy>Griselda Alanis</cp:lastModifiedBy>
  <cp:revision/>
  <cp:lastPrinted>2024-09-23T21:22:32Z</cp:lastPrinted>
  <dcterms:created xsi:type="dcterms:W3CDTF">2018-08-22T22:21:53Z</dcterms:created>
  <dcterms:modified xsi:type="dcterms:W3CDTF">2024-10-16T18:54:30Z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0x01010037D57EE24BF0B64C82F699D2EE5DF16B</vt:lpwstr>
  </property>
  <property fmtid="{D5CDD505-2E9C-101B-9397-08002B2CF9AE}" pid="3" name="MediaServiceImageTags">
    <vt:lpwstr/>
  </property>
</Properties>
</file>